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Tracker" sheetId="2" state="visible" r:id="rId4"/>
    <sheet name="Summary" sheetId="3" state="visible" r:id="rId5"/>
    <sheet name="Lists" sheetId="4" state="visible" r:id="rId6"/>
  </sheets>
  <definedNames>
    <definedName function="false" hidden="false" localSheetId="1" name="_xlnm.Print_Titles" vbProcedure="false">Tracker!$6:$6</definedName>
    <definedName function="false" hidden="true" localSheetId="1" name="_xlnm._FilterDatabase" vbProcedure="false">Tracker!$A$6:$V$257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<sst xmlns="http://schemas.openxmlformats.org/spreadsheetml/2006/main" count="151" uniqueCount="126">
  <si>
    <t xml:space="preserve">Corrective Action Tracker</t>
  </si>
  <si>
    <t xml:space="preserve">A free tool from Calgary Safety Consultants to go with our guide, How to Manage Corrective Actions.</t>
  </si>
  <si>
    <t xml:space="preserve">How to use this tracker</t>
  </si>
  <si>
    <t xml:space="preserve">1. Log it</t>
  </si>
  <si>
    <t xml:space="preserve">Enter every corrective action on the Tracker tab the day it's raised, whatever its source: inspections, incidents, hazard reports, hazard assessments, committee recommendations, audits, OHS orders and work refusals.</t>
  </si>
  <si>
    <t xml:space="preserve">2. Control it now</t>
  </si>
  <si>
    <t xml:space="preserve">Record any immediate action or interim control. An interim control keeps people safe while the permanent fix is arranged; give it an end date.</t>
  </si>
  <si>
    <t xml:space="preserve">3. Find the cause</t>
  </si>
  <si>
    <t xml:space="preserve">Ask why the hazard exists until you reach something the organization can change. Avoid causes that end with a worker's name.</t>
  </si>
  <si>
    <t xml:space="preserve">4. Choose a strong action</t>
  </si>
  <si>
    <t xml:space="preserve">Pick the strongest practical control: elimination, substitution or engineering controls before administrative controls and PPE. Write exactly what will change, where and to what standard.</t>
  </si>
  <si>
    <t xml:space="preserve">5. Assign it</t>
  </si>
  <si>
    <t xml:space="preserve">Give each action one named owner, a priority and a due date. The suggested due date is calculated from the priority; set the real due date in the Due date column.</t>
  </si>
  <si>
    <t xml:space="preserve">6. Track and escalate</t>
  </si>
  <si>
    <t xml:space="preserve">Review open actions at a regular meeting. Filter the Overdue? column for Yes. Record extensions, with the reason and who approved them, in Notes and extensions.</t>
  </si>
  <si>
    <t xml:space="preserve">7. Verify and close</t>
  </si>
  <si>
    <t xml:space="preserve">Mark an action Verified and closed only after someone has checked it was done, it works and it didn't create a new hazard. Record who verified it and how, and set an effectiveness check date for priority A and B actions.</t>
  </si>
  <si>
    <t xml:space="preserve">Priority key (edit the timeframes on the Lists tab)</t>
  </si>
  <si>
    <t xml:space="preserve">A - Critical</t>
  </si>
  <si>
    <t xml:space="preserve">Control the hazard immediately, before work continues, and complete the permanent fix as quickly as possible.</t>
  </si>
  <si>
    <t xml:space="preserve">B - Serious</t>
  </si>
  <si>
    <t xml:space="preserve">Complete as soon as possible, typically within 7 days.</t>
  </si>
  <si>
    <t xml:space="preserve">C - Minor</t>
  </si>
  <si>
    <t xml:space="preserve">Complete within 30 days or at the next scheduled maintenance.</t>
  </si>
  <si>
    <t xml:space="preserve">Columns that calculate automatically (grey)</t>
  </si>
  <si>
    <t xml:space="preserve">Suggested due date</t>
  </si>
  <si>
    <t xml:space="preserve">Date raised plus the days to complete for the priority on the Lists tab.</t>
  </si>
  <si>
    <t xml:space="preserve">Days open</t>
  </si>
  <si>
    <t xml:space="preserve">Days from the date raised to the date completed, or to today if the action isn't complete.</t>
  </si>
  <si>
    <t xml:space="preserve">Overdue?</t>
  </si>
  <si>
    <t xml:space="preserve">Yes if the due date has passed and no completion date is entered. Closed late if it was completed after the due date.</t>
  </si>
  <si>
    <t xml:space="preserve">Tips</t>
  </si>
  <si>
    <t xml:space="preserve">Keep one list</t>
  </si>
  <si>
    <t xml:space="preserve">If inspection forms, incident reports or meeting minutes have their own action sections, copy every action here so nothing is tracked in two places.</t>
  </si>
  <si>
    <t xml:space="preserve">Name a person</t>
  </si>
  <si>
    <t xml:space="preserve">Assign actions to a person, not a department. Other people can help; one person owns the date.</t>
  </si>
  <si>
    <t xml:space="preserve">Use the Summary tab</t>
  </si>
  <si>
    <t xml:space="preserve">Review open and overdue actions by priority, the percentage closed on time and the average days to close at your management or committee meetings.</t>
  </si>
  <si>
    <t xml:space="preserve">Need more rows?</t>
  </si>
  <si>
    <t xml:space="preserve">The Tracker is set up for 250 actions. To add more, copy the last row down; the formulas and drop-downs will copy with it.</t>
  </si>
  <si>
    <t xml:space="preserve">General information, not legal advice. Occupational health and safety requirements differ between provinces, territories and federally regulated workplaces, so confirm the requirements that apply to your workplace. Calgary Safety Consultants | calgarysafetyconsultants.ca | 1-888-231-0358</t>
  </si>
  <si>
    <t xml:space="preserve">Log every corrective action in one place, whatever its source. Fill in the white cells; grey cells calculate automatically.</t>
  </si>
  <si>
    <t xml:space="preserve">Company</t>
  </si>
  <si>
    <t xml:space="preserve">Maintained by</t>
  </si>
  <si>
    <t xml:space="preserve">Legend:</t>
  </si>
  <si>
    <t xml:space="preserve">White = enter</t>
  </si>
  <si>
    <t xml:space="preserve">Grey = formula</t>
  </si>
  <si>
    <t xml:space="preserve">Row 7 is an example. Overwrite it or delete its contents.</t>
  </si>
  <si>
    <t xml:space="preserve">Site</t>
  </si>
  <si>
    <t xml:space="preserve">Last reviewed</t>
  </si>
  <si>
    <t xml:space="preserve">Ref #</t>
  </si>
  <si>
    <t xml:space="preserve">Date raised</t>
  </si>
  <si>
    <t xml:space="preserve">Source</t>
  </si>
  <si>
    <t xml:space="preserve">Area or location</t>
  </si>
  <si>
    <t xml:space="preserve">Hazard or finding</t>
  </si>
  <si>
    <t xml:space="preserve">Immediate action or interim control</t>
  </si>
  <si>
    <t xml:space="preserve">Cause</t>
  </si>
  <si>
    <t xml:space="preserve">Corrective action</t>
  </si>
  <si>
    <t xml:space="preserve">Control type</t>
  </si>
  <si>
    <t xml:space="preserve">Priority</t>
  </si>
  <si>
    <t xml:space="preserve">Owner</t>
  </si>
  <si>
    <t xml:space="preserve">Due date</t>
  </si>
  <si>
    <t xml:space="preserve">Status</t>
  </si>
  <si>
    <t xml:space="preserve">Date completed</t>
  </si>
  <si>
    <t xml:space="preserve">Verified by</t>
  </si>
  <si>
    <t xml:space="preserve">Date verified</t>
  </si>
  <si>
    <t xml:space="preserve">How it was verified</t>
  </si>
  <si>
    <t xml:space="preserve">Effectiveness check due</t>
  </si>
  <si>
    <t xml:space="preserve">Notes and extensions</t>
  </si>
  <si>
    <t xml:space="preserve">CA-001</t>
  </si>
  <si>
    <t xml:space="preserve">Inspection</t>
  </si>
  <si>
    <t xml:space="preserve">Fabrication bay 2, pedestal grinder G-4</t>
  </si>
  <si>
    <t xml:space="preserve">Tool rest gap about 10 mm and no tongue guard; risk of hand or glove being drawn in.</t>
  </si>
  <si>
    <t xml:space="preserve">Grinder tagged out of service; workers directed to grinder G-2.</t>
  </si>
  <si>
    <t xml:space="preserve">No pre-use check for grinders; guard parts not stocked.</t>
  </si>
  <si>
    <t xml:space="preserve">Install tongue guard, set tool rest to 3 mm or less, add grinders to the pre-use checklist and stock spare guard parts.</t>
  </si>
  <si>
    <t xml:space="preserve">Engineering control</t>
  </si>
  <si>
    <t xml:space="preserve">Maintenance lead</t>
  </si>
  <si>
    <t xml:space="preserve">Verified and closed</t>
  </si>
  <si>
    <t xml:space="preserve">Shop supervisor</t>
  </si>
  <si>
    <t xml:space="preserve">Observed in place and measured; photo filed with inspection report.</t>
  </si>
  <si>
    <t xml:space="preserve">Example row. Replace with your own entries.</t>
  </si>
  <si>
    <t xml:space="preserve">Corrective Action Summary</t>
  </si>
  <si>
    <t xml:space="preserve">Calculated from the Tracker tab. Use these numbers for your monthly or quarterly management review.</t>
  </si>
  <si>
    <t xml:space="preserve">As of</t>
  </si>
  <si>
    <t xml:space="preserve">Total logged</t>
  </si>
  <si>
    <t xml:space="preserve">Open (not closed)</t>
  </si>
  <si>
    <t xml:space="preserve">Overdue now</t>
  </si>
  <si>
    <t xml:space="preserve">Closed</t>
  </si>
  <si>
    <t xml:space="preserve">Closed on time</t>
  </si>
  <si>
    <t xml:space="preserve">Closed late</t>
  </si>
  <si>
    <t xml:space="preserve">% closed on time</t>
  </si>
  <si>
    <t xml:space="preserve">Average days to close</t>
  </si>
  <si>
    <t xml:space="preserve">All priorities</t>
  </si>
  <si>
    <t xml:space="preserve">Closed on time and closed late count actions with a completion date. Open counts every logged action not yet marked Verified and closed.</t>
  </si>
  <si>
    <t xml:space="preserve">By source</t>
  </si>
  <si>
    <t xml:space="preserve">Total</t>
  </si>
  <si>
    <t xml:space="preserve">Open</t>
  </si>
  <si>
    <t xml:space="preserve">By control type</t>
  </si>
  <si>
    <t xml:space="preserve">Review questions</t>
  </si>
  <si>
    <t xml:space="preserve">• Are any priority A actions overdue? If so, what is needed to close them this week?</t>
  </si>
  <si>
    <t xml:space="preserve">• Which actions are stalled waiting on money, parts, people or a decision, and who can unblock them?</t>
  </si>
  <si>
    <t xml:space="preserve">• Are the same findings coming back after actions were closed? If so, revisit the cause.</t>
  </si>
  <si>
    <t xml:space="preserve">• Are most actions administrative controls or PPE? Look for stronger controls higher in the hierarchy.</t>
  </si>
  <si>
    <t xml:space="preserve">• Has everyone who raised a hazard been told what was done?</t>
  </si>
  <si>
    <t xml:space="preserve">Drop-down lists and priority timeframes</t>
  </si>
  <si>
    <t xml:space="preserve">You can edit these lists. Keep the priority codes (A, B and C) at the start of each priority name, because the Summary tab counts on them.</t>
  </si>
  <si>
    <t xml:space="preserve">Days to complete</t>
  </si>
  <si>
    <t xml:space="preserve">Priority meaning</t>
  </si>
  <si>
    <t xml:space="preserve">Elimination</t>
  </si>
  <si>
    <t xml:space="preserve">Incident or near miss</t>
  </si>
  <si>
    <t xml:space="preserve">Substitution</t>
  </si>
  <si>
    <t xml:space="preserve">In progress</t>
  </si>
  <si>
    <t xml:space="preserve">Hazard report or worker concern</t>
  </si>
  <si>
    <t xml:space="preserve">Extended</t>
  </si>
  <si>
    <t xml:space="preserve">Hazard assessment or JHA</t>
  </si>
  <si>
    <t xml:space="preserve">Administrative control</t>
  </si>
  <si>
    <t xml:space="preserve">Completed - awaiting verification</t>
  </si>
  <si>
    <t xml:space="preserve">Committee or representative recommendation</t>
  </si>
  <si>
    <t xml:space="preserve">PPE</t>
  </si>
  <si>
    <t xml:space="preserve">Days to complete is used for the suggested due date on the Tracker tab. Change the blue numbers to match your own program. Priority A uses 1 day as a placeholder for the permanent fix; the hazard itself must be controlled immediately.</t>
  </si>
  <si>
    <t xml:space="preserve">Audit</t>
  </si>
  <si>
    <t xml:space="preserve">Combination</t>
  </si>
  <si>
    <t xml:space="preserve">OHS order or compliance notice</t>
  </si>
  <si>
    <t xml:space="preserve">Work refusal</t>
  </si>
  <si>
    <t xml:space="preserve">Other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</si>
</sst>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0"/>
    <numFmt numFmtId="167" formatCode="General"/>
    <numFmt numFmtId="168" formatCode="0%"/>
    <numFmt numFmtId="169" formatCode="0.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73653"/>
      <name val="Arial"/>
      <family val="0"/>
      <charset val="1"/>
    </font>
    <font>
      <sz val="10"/>
      <color rgb="FF53616A"/>
      <name val="Arial"/>
      <family val="0"/>
      <charset val="1"/>
    </font>
    <font>
      <b val="true"/>
      <sz val="12"/>
      <color rgb="FF073653"/>
      <name val="Arial"/>
      <family val="0"/>
      <charset val="1"/>
    </font>
    <font>
      <b val="true"/>
      <sz val="10"/>
      <color rgb="FF171B1F"/>
      <name val="Arial"/>
      <family val="0"/>
      <charset val="1"/>
    </font>
    <font>
      <sz val="10"/>
      <color rgb="FF171B1F"/>
      <name val="Arial"/>
      <family val="0"/>
      <charset val="1"/>
    </font>
    <font>
      <i val="true"/>
      <sz val="8.5"/>
      <color rgb="FF53616A"/>
      <name val="Arial"/>
      <family val="0"/>
      <charset val="1"/>
    </font>
    <font>
      <b val="true"/>
      <sz val="18"/>
      <color rgb="FF073653"/>
      <name val="Arial"/>
      <family val="0"/>
      <charset val="1"/>
    </font>
    <font>
      <sz val="9.5"/>
      <color rgb="FF53616A"/>
      <name val="Arial"/>
      <family val="0"/>
      <charset val="1"/>
    </font>
    <font>
      <b val="true"/>
      <sz val="9.5"/>
      <color rgb="FF073653"/>
      <name val="Arial"/>
      <family val="0"/>
      <charset val="1"/>
    </font>
    <font>
      <b val="true"/>
      <sz val="9"/>
      <color rgb="FF073653"/>
      <name val="Arial"/>
      <family val="0"/>
      <charset val="1"/>
    </font>
    <font>
      <sz val="9"/>
      <color rgb="FF171B1F"/>
      <name val="Arial"/>
      <family val="0"/>
      <charset val="1"/>
    </font>
    <font>
      <i val="true"/>
      <sz val="9"/>
      <color rgb="FF53616A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i val="true"/>
      <sz val="9.5"/>
      <color rgb="FF53616A"/>
      <name val="Arial"/>
      <family val="0"/>
      <charset val="1"/>
    </font>
    <font>
      <sz val="9.5"/>
      <color rgb="FF171B1F"/>
      <name val="Arial"/>
      <family val="0"/>
      <charset val="1"/>
    </font>
    <font>
      <b val="true"/>
      <sz val="16"/>
      <color rgb="FF073653"/>
      <name val="Arial"/>
      <family val="0"/>
      <charset val="1"/>
    </font>
    <font>
      <b val="true"/>
      <sz val="10"/>
      <color rgb="FF07365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73653"/>
      <name val="Arial"/>
      <family val="0"/>
      <charset val="1"/>
    </font>
    <font>
      <b val="true"/>
      <sz val="13"/>
      <color rgb="FF073653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6F7"/>
      </patternFill>
    </fill>
    <fill>
      <patternFill patternType="solid">
        <fgColor rgb="FFF2F6F7"/>
        <bgColor rgb="FFE3F4E8"/>
      </patternFill>
    </fill>
    <fill>
      <patternFill patternType="solid">
        <fgColor rgb="FF073653"/>
        <bgColor rgb="FF333333"/>
      </patternFill>
    </fill>
    <fill>
      <patternFill patternType="solid">
        <fgColor rgb="FF0B5C78"/>
        <bgColor rgb="FF15693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73653"/>
      </bottom>
      <diagonal/>
    </border>
    <border diagonalUp="false" diagonalDown="false">
      <left style="thin">
        <color rgb="FFD7E2E6"/>
      </left>
      <right style="thin">
        <color rgb="FFD7E2E6"/>
      </right>
      <top style="thin">
        <color rgb="FFD7E2E6"/>
      </top>
      <bottom style="thin">
        <color rgb="FFD7E2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8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8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07365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1B1F"/>
          <bgColor rgb="FF000000"/>
        </patternFill>
      </fill>
    </dxf>
    <dxf>
      <fill>
        <patternFill patternType="solid">
          <fgColor rgb="FF53616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8D7DA"/>
          <bgColor rgb="FF000000"/>
        </patternFill>
      </fill>
    </dxf>
    <dxf>
      <fill>
        <patternFill patternType="solid">
          <fgColor rgb="FF9B1C1C"/>
          <bgColor rgb="FF000000"/>
        </patternFill>
      </fill>
    </dxf>
    <dxf>
      <fill>
        <patternFill patternType="solid">
          <fgColor rgb="FF0B5C78"/>
          <bgColor rgb="FF000000"/>
        </patternFill>
      </fill>
    </dxf>
    <dxf>
      <fill>
        <patternFill patternType="solid">
          <fgColor rgb="FFF2F6F7"/>
          <bgColor rgb="FF000000"/>
        </patternFill>
      </fill>
    </dxf>
    <dxf>
      <fill>
        <patternFill patternType="solid">
          <fgColor rgb="FFE3F4E8"/>
          <bgColor rgb="FF000000"/>
        </patternFill>
      </fill>
    </dxf>
    <dxf>
      <font>
        <name val="Arial"/>
        <charset val="1"/>
        <family val="0"/>
        <b val="1"/>
        <color rgb="FF9B1C1C"/>
      </font>
      <fill>
        <patternFill>
          <bgColor rgb="FFF8D7DA"/>
        </patternFill>
      </fill>
    </dxf>
    <dxf>
      <font>
        <name val="Arial"/>
        <charset val="1"/>
        <family val="0"/>
        <color rgb="FF8A5300"/>
      </font>
      <fill>
        <patternFill>
          <bgColor rgb="FFFFF1D6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FF1D6"/>
        </patternFill>
      </fill>
    </dxf>
    <dxf>
      <font>
        <name val="Arial"/>
        <charset val="1"/>
        <family val="0"/>
        <b val="1"/>
        <color rgb="FF15693A"/>
      </font>
      <fill>
        <patternFill>
          <bgColor rgb="FFE3F4E8"/>
        </patternFill>
      </fill>
    </dxf>
    <dxf>
      <fill>
        <patternFill>
          <bgColor rgb="FFE3F4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693A"/>
      <rgbColor rgb="FF000080"/>
      <rgbColor rgb="FF8A5300"/>
      <rgbColor rgb="FF800080"/>
      <rgbColor rgb="FF0B5C78"/>
      <rgbColor rgb="FFC0C0C0"/>
      <rgbColor rgb="FF808080"/>
      <rgbColor rgb="FF9999FF"/>
      <rgbColor rgb="FF993366"/>
      <rgbColor rgb="FFFFF1D6"/>
      <rgbColor rgb="FFE3F4E8"/>
      <rgbColor rgb="FF660066"/>
      <rgbColor rgb="FFFF8080"/>
      <rgbColor rgb="FF0066CC"/>
      <rgbColor rgb="FFD7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7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3616A"/>
      <rgbColor rgb="FF969696"/>
      <rgbColor rgb="FF073653"/>
      <rgbColor rgb="FF339966"/>
      <rgbColor rgb="FF171B1F"/>
      <rgbColor rgb="FF333300"/>
      <rgbColor rgb="FF9B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357480</xdr:colOff>
      <xdr:row>0</xdr:row>
      <xdr:rowOff>504360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219024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780480</xdr:colOff>
      <xdr:row>0</xdr:row>
      <xdr:rowOff>504360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219024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51.75" hidden="false" customHeight="true" outlineLevel="0" collapsed="false"/>
    <row r="3" customFormat="false" ht="24.45" hidden="false" customHeight="false" outlineLevel="0" collapsed="false">
      <c r="B3" s="1" t="s">
        <v>0</v>
      </c>
    </row>
    <row r="4" customFormat="false" ht="15" hidden="false" customHeight="false" outlineLevel="0" collapsed="false">
      <c r="B4" s="2" t="s">
        <v>1</v>
      </c>
    </row>
    <row r="6" customFormat="false" ht="15" hidden="false" customHeight="false" outlineLevel="0" collapsed="false">
      <c r="B6" s="3" t="s">
        <v>2</v>
      </c>
    </row>
    <row r="7" customFormat="false" ht="45" hidden="false" customHeight="true" outlineLevel="0" collapsed="false">
      <c r="B7" s="4" t="s">
        <v>3</v>
      </c>
      <c r="C7" s="5" t="s">
        <v>4</v>
      </c>
    </row>
    <row r="8" customFormat="false" ht="30" hidden="false" customHeight="true" outlineLevel="0" collapsed="false">
      <c r="B8" s="4" t="s">
        <v>5</v>
      </c>
      <c r="C8" s="5" t="s">
        <v>6</v>
      </c>
    </row>
    <row r="9" customFormat="false" ht="30" hidden="false" customHeight="true" outlineLevel="0" collapsed="false">
      <c r="B9" s="4" t="s">
        <v>7</v>
      </c>
      <c r="C9" s="5" t="s">
        <v>8</v>
      </c>
    </row>
    <row r="10" customFormat="false" ht="30" hidden="false" customHeight="true" outlineLevel="0" collapsed="false">
      <c r="B10" s="4" t="s">
        <v>9</v>
      </c>
      <c r="C10" s="5" t="s">
        <v>10</v>
      </c>
    </row>
    <row r="11" customFormat="false" ht="30" hidden="false" customHeight="true" outlineLevel="0" collapsed="false">
      <c r="B11" s="4" t="s">
        <v>11</v>
      </c>
      <c r="C11" s="5" t="s">
        <v>12</v>
      </c>
    </row>
    <row r="12" customFormat="false" ht="30" hidden="false" customHeight="true" outlineLevel="0" collapsed="false">
      <c r="B12" s="4" t="s">
        <v>13</v>
      </c>
      <c r="C12" s="5" t="s">
        <v>14</v>
      </c>
    </row>
    <row r="13" customFormat="false" ht="45" hidden="false" customHeight="true" outlineLevel="0" collapsed="false">
      <c r="B13" s="4" t="s">
        <v>15</v>
      </c>
      <c r="C13" s="5" t="s">
        <v>16</v>
      </c>
    </row>
    <row r="15" customFormat="false" ht="15" hidden="false" customHeight="false" outlineLevel="0" collapsed="false">
      <c r="B15" s="3" t="s">
        <v>17</v>
      </c>
    </row>
    <row r="16" customFormat="false" ht="30" hidden="false" customHeight="true" outlineLevel="0" collapsed="false">
      <c r="B16" s="4" t="s">
        <v>18</v>
      </c>
      <c r="C16" s="5" t="s">
        <v>19</v>
      </c>
    </row>
    <row r="17" customFormat="false" ht="15" hidden="false" customHeight="true" outlineLevel="0" collapsed="false">
      <c r="B17" s="4" t="s">
        <v>20</v>
      </c>
      <c r="C17" s="5" t="s">
        <v>21</v>
      </c>
    </row>
    <row r="18" customFormat="false" ht="15" hidden="false" customHeight="true" outlineLevel="0" collapsed="false">
      <c r="B18" s="4" t="s">
        <v>22</v>
      </c>
      <c r="C18" s="5" t="s">
        <v>23</v>
      </c>
    </row>
    <row r="20" customFormat="false" ht="15" hidden="false" customHeight="false" outlineLevel="0" collapsed="false">
      <c r="B20" s="3" t="s">
        <v>24</v>
      </c>
    </row>
    <row r="21" customFormat="false" ht="15" hidden="false" customHeight="true" outlineLevel="0" collapsed="false">
      <c r="B21" s="4" t="s">
        <v>25</v>
      </c>
      <c r="C21" s="5" t="s">
        <v>26</v>
      </c>
    </row>
    <row r="22" customFormat="false" ht="15" hidden="false" customHeight="true" outlineLevel="0" collapsed="false">
      <c r="B22" s="4" t="s">
        <v>27</v>
      </c>
      <c r="C22" s="5" t="s">
        <v>28</v>
      </c>
    </row>
    <row r="23" customFormat="false" ht="30" hidden="false" customHeight="true" outlineLevel="0" collapsed="false">
      <c r="B23" s="4" t="s">
        <v>29</v>
      </c>
      <c r="C23" s="5" t="s">
        <v>30</v>
      </c>
    </row>
    <row r="25" customFormat="false" ht="15" hidden="false" customHeight="false" outlineLevel="0" collapsed="false">
      <c r="B25" s="3" t="s">
        <v>31</v>
      </c>
    </row>
    <row r="26" customFormat="false" ht="30" hidden="false" customHeight="true" outlineLevel="0" collapsed="false">
      <c r="B26" s="4" t="s">
        <v>32</v>
      </c>
      <c r="C26" s="5" t="s">
        <v>33</v>
      </c>
    </row>
    <row r="27" customFormat="false" ht="15" hidden="false" customHeight="true" outlineLevel="0" collapsed="false">
      <c r="B27" s="4" t="s">
        <v>34</v>
      </c>
      <c r="C27" s="5" t="s">
        <v>35</v>
      </c>
    </row>
    <row r="28" customFormat="false" ht="30" hidden="false" customHeight="true" outlineLevel="0" collapsed="false">
      <c r="B28" s="4" t="s">
        <v>36</v>
      </c>
      <c r="C28" s="5" t="s">
        <v>37</v>
      </c>
    </row>
    <row r="29" customFormat="false" ht="30" hidden="false" customHeight="true" outlineLevel="0" collapsed="false">
      <c r="B29" s="4" t="s">
        <v>38</v>
      </c>
      <c r="C29" s="5" t="s">
        <v>39</v>
      </c>
    </row>
    <row r="31" customFormat="false" ht="24" hidden="false" customHeight="true" outlineLevel="0" collapsed="false">
      <c r="B31" s="6" t="s">
        <v>40</v>
      </c>
      <c r="C31" s="6"/>
    </row>
    <row r="32" customFormat="false" ht="15" hidden="false" customHeight="false" outlineLevel="0" collapsed="false">
      <c r="B32" s="6"/>
      <c r="C32" s="6"/>
    </row>
  </sheetData>
  <mergeCells count="1">
    <mergeCell ref="B31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28"/>
    <col collapsed="false" customWidth="true" hidden="false" outlineLevel="0" max="8" min="8" style="0" width="36"/>
    <col collapsed="false" customWidth="true" hidden="false" outlineLevel="0" max="9" min="9" style="0" width="18"/>
    <col collapsed="false" customWidth="true" hidden="false" outlineLevel="0" max="10" min="10" style="0" width="13"/>
    <col collapsed="false" customWidth="true" hidden="false" outlineLevel="0" max="11" min="11" style="0" width="16"/>
    <col collapsed="false" customWidth="true" hidden="false" outlineLevel="0" max="13" min="12" style="0" width="12"/>
    <col collapsed="false" customWidth="true" hidden="false" outlineLevel="0" max="14" min="14" style="0" width="20"/>
    <col collapsed="false" customWidth="true" hidden="false" outlineLevel="0" max="15" min="15" style="0" width="12"/>
    <col collapsed="false" customWidth="true" hidden="false" outlineLevel="0" max="16" min="16" style="0" width="16"/>
    <col collapsed="false" customWidth="true" hidden="false" outlineLevel="0" max="17" min="17" style="0" width="12"/>
    <col collapsed="false" customWidth="true" hidden="false" outlineLevel="0" max="18" min="18" style="0" width="28"/>
    <col collapsed="false" customWidth="true" hidden="false" outlineLevel="0" max="19" min="19" style="0" width="13"/>
    <col collapsed="false" customWidth="true" hidden="false" outlineLevel="0" max="20" min="20" style="0" width="9"/>
    <col collapsed="false" customWidth="true" hidden="false" outlineLevel="0" max="21" min="21" style="0" width="11"/>
    <col collapsed="false" customWidth="true" hidden="false" outlineLevel="0" max="22" min="22" style="0" width="30"/>
  </cols>
  <sheetData>
    <row r="1" customFormat="false" ht="51.75" hidden="false" customHeight="true" outlineLevel="0" collapsed="false">
      <c r="A1" s="7"/>
      <c r="B1" s="7"/>
      <c r="C1" s="7"/>
      <c r="D1" s="7"/>
      <c r="E1" s="8" t="s">
        <v>0</v>
      </c>
    </row>
    <row r="2" customFormat="false" ht="15" hidden="false" customHeight="false" outlineLevel="0" collapsed="false">
      <c r="E2" s="9" t="s">
        <v>41</v>
      </c>
    </row>
    <row r="3" customFormat="false" ht="15" hidden="false" customHeight="false" outlineLevel="0" collapsed="false">
      <c r="A3" s="10" t="s">
        <v>42</v>
      </c>
      <c r="B3" s="11"/>
      <c r="C3" s="11"/>
      <c r="D3" s="11"/>
      <c r="H3" s="10" t="s">
        <v>43</v>
      </c>
      <c r="I3" s="11"/>
      <c r="J3" s="11"/>
      <c r="K3" s="11"/>
      <c r="M3" s="12" t="s">
        <v>44</v>
      </c>
      <c r="N3" s="13" t="s">
        <v>45</v>
      </c>
      <c r="O3" s="14" t="s">
        <v>46</v>
      </c>
      <c r="P3" s="15" t="s">
        <v>47</v>
      </c>
    </row>
    <row r="4" customFormat="false" ht="15" hidden="false" customHeight="false" outlineLevel="0" collapsed="false">
      <c r="A4" s="10" t="s">
        <v>48</v>
      </c>
      <c r="B4" s="11"/>
      <c r="C4" s="11"/>
      <c r="D4" s="11"/>
      <c r="H4" s="10" t="s">
        <v>49</v>
      </c>
      <c r="I4" s="16"/>
      <c r="J4" s="16"/>
      <c r="K4" s="16"/>
    </row>
    <row r="6" customFormat="false" ht="42" hidden="false" customHeight="true" outlineLevel="0" collapsed="false">
      <c r="A6" s="17" t="s">
        <v>50</v>
      </c>
      <c r="B6" s="17" t="s">
        <v>51</v>
      </c>
      <c r="C6" s="17" t="s">
        <v>52</v>
      </c>
      <c r="D6" s="17" t="s">
        <v>53</v>
      </c>
      <c r="E6" s="17" t="s">
        <v>54</v>
      </c>
      <c r="F6" s="17" t="s">
        <v>55</v>
      </c>
      <c r="G6" s="17" t="s">
        <v>56</v>
      </c>
      <c r="H6" s="17" t="s">
        <v>57</v>
      </c>
      <c r="I6" s="17" t="s">
        <v>58</v>
      </c>
      <c r="J6" s="17" t="s">
        <v>59</v>
      </c>
      <c r="K6" s="17" t="s">
        <v>60</v>
      </c>
      <c r="L6" s="18" t="s">
        <v>25</v>
      </c>
      <c r="M6" s="17" t="s">
        <v>61</v>
      </c>
      <c r="N6" s="17" t="s">
        <v>62</v>
      </c>
      <c r="O6" s="17" t="s">
        <v>63</v>
      </c>
      <c r="P6" s="17" t="s">
        <v>64</v>
      </c>
      <c r="Q6" s="17" t="s">
        <v>65</v>
      </c>
      <c r="R6" s="17" t="s">
        <v>66</v>
      </c>
      <c r="S6" s="17" t="s">
        <v>67</v>
      </c>
      <c r="T6" s="18" t="s">
        <v>27</v>
      </c>
      <c r="U6" s="18" t="s">
        <v>29</v>
      </c>
      <c r="V6" s="17" t="s">
        <v>68</v>
      </c>
    </row>
    <row r="7" customFormat="false" ht="63.75" hidden="false" customHeight="true" outlineLevel="0" collapsed="false">
      <c r="A7" s="19" t="s">
        <v>69</v>
      </c>
      <c r="B7" s="20" t="n">
        <v>46300</v>
      </c>
      <c r="C7" s="19" t="s">
        <v>70</v>
      </c>
      <c r="D7" s="19" t="s">
        <v>71</v>
      </c>
      <c r="E7" s="19" t="s">
        <v>72</v>
      </c>
      <c r="F7" s="19" t="s">
        <v>73</v>
      </c>
      <c r="G7" s="19" t="s">
        <v>74</v>
      </c>
      <c r="H7" s="19" t="s">
        <v>75</v>
      </c>
      <c r="I7" s="19" t="s">
        <v>76</v>
      </c>
      <c r="J7" s="21" t="s">
        <v>18</v>
      </c>
      <c r="K7" s="19" t="s">
        <v>77</v>
      </c>
      <c r="L7" s="22" t="n">
        <f aca="false">IF(OR(B7="",J7=""),"",B7+IFERROR(INDEX(Lists!$D$5:$D$7,MATCH(J7,Lists!$C$5:$C$7,0)),0))</f>
        <v>46301</v>
      </c>
      <c r="M7" s="20" t="n">
        <v>46301</v>
      </c>
      <c r="N7" s="19" t="s">
        <v>78</v>
      </c>
      <c r="O7" s="20" t="n">
        <v>46301</v>
      </c>
      <c r="P7" s="19" t="s">
        <v>79</v>
      </c>
      <c r="Q7" s="20" t="n">
        <v>46302</v>
      </c>
      <c r="R7" s="19" t="s">
        <v>80</v>
      </c>
      <c r="S7" s="20" t="n">
        <v>46332</v>
      </c>
      <c r="T7" s="23" t="n">
        <f aca="true">IF(B7="","",IF(O7&lt;&gt;"",O7-B7,TODAY()-B7))</f>
        <v>1</v>
      </c>
      <c r="U7" s="24" t="str">
        <f aca="true">IF(OR(B7="",M7=""),"",IF(O7&lt;&gt;"",IF(O7&gt;M7,"Closed late","No"),IF(TODAY()&gt;M7,"Yes","No")))</f>
        <v>No</v>
      </c>
      <c r="V7" s="19" t="s">
        <v>81</v>
      </c>
    </row>
    <row r="8" customFormat="false" ht="15" hidden="false" customHeight="false" outlineLevel="0" collapsed="false">
      <c r="A8" s="25"/>
      <c r="B8" s="26"/>
      <c r="C8" s="25"/>
      <c r="D8" s="25"/>
      <c r="E8" s="25"/>
      <c r="F8" s="25"/>
      <c r="G8" s="25"/>
      <c r="H8" s="25"/>
      <c r="I8" s="25"/>
      <c r="J8" s="27"/>
      <c r="K8" s="25"/>
      <c r="L8" s="22" t="str">
        <f aca="false">IF(OR(B8="",J8=""),"",B8+IFERROR(INDEX(Lists!$D$5:$D$7,MATCH(J8,Lists!$C$5:$C$7,0)),0))</f>
        <v/>
      </c>
      <c r="M8" s="26"/>
      <c r="N8" s="25"/>
      <c r="O8" s="26"/>
      <c r="P8" s="25"/>
      <c r="Q8" s="26"/>
      <c r="R8" s="25"/>
      <c r="S8" s="26"/>
      <c r="T8" s="23" t="str">
        <f aca="true">IF(B8="","",IF(O8&lt;&gt;"",O8-B8,TODAY()-B8))</f>
        <v/>
      </c>
      <c r="U8" s="24" t="str">
        <f aca="true">IF(OR(B8="",M8=""),"",IF(O8&lt;&gt;"",IF(O8&gt;M8,"Closed late","No"),IF(TODAY()&gt;M8,"Yes","No")))</f>
        <v/>
      </c>
      <c r="V8" s="25"/>
    </row>
    <row r="9" customFormat="false" ht="15" hidden="false" customHeight="false" outlineLevel="0" collapsed="false">
      <c r="A9" s="25"/>
      <c r="B9" s="26"/>
      <c r="C9" s="25"/>
      <c r="D9" s="25"/>
      <c r="E9" s="25"/>
      <c r="F9" s="25"/>
      <c r="G9" s="25"/>
      <c r="H9" s="25"/>
      <c r="I9" s="25"/>
      <c r="J9" s="27"/>
      <c r="K9" s="25"/>
      <c r="L9" s="22" t="str">
        <f aca="false">IF(OR(B9="",J9=""),"",B9+IFERROR(INDEX(Lists!$D$5:$D$7,MATCH(J9,Lists!$C$5:$C$7,0)),0))</f>
        <v/>
      </c>
      <c r="M9" s="26"/>
      <c r="N9" s="25"/>
      <c r="O9" s="26"/>
      <c r="P9" s="25"/>
      <c r="Q9" s="26"/>
      <c r="R9" s="25"/>
      <c r="S9" s="26"/>
      <c r="T9" s="23" t="str">
        <f aca="true">IF(B9="","",IF(O9&lt;&gt;"",O9-B9,TODAY()-B9))</f>
        <v/>
      </c>
      <c r="U9" s="24" t="str">
        <f aca="true">IF(OR(B9="",M9=""),"",IF(O9&lt;&gt;"",IF(O9&gt;M9,"Closed late","No"),IF(TODAY()&gt;M9,"Yes","No")))</f>
        <v/>
      </c>
      <c r="V9" s="25"/>
    </row>
    <row r="10" customFormat="false" ht="15" hidden="false" customHeight="false" outlineLevel="0" collapsed="false">
      <c r="A10" s="25"/>
      <c r="B10" s="26"/>
      <c r="C10" s="25"/>
      <c r="D10" s="25"/>
      <c r="E10" s="25"/>
      <c r="F10" s="25"/>
      <c r="G10" s="25"/>
      <c r="H10" s="25"/>
      <c r="I10" s="25"/>
      <c r="J10" s="27"/>
      <c r="K10" s="25"/>
      <c r="L10" s="22" t="str">
        <f aca="false">IF(OR(B10="",J10=""),"",B10+IFERROR(INDEX(Lists!$D$5:$D$7,MATCH(J10,Lists!$C$5:$C$7,0)),0))</f>
        <v/>
      </c>
      <c r="M10" s="26"/>
      <c r="N10" s="25"/>
      <c r="O10" s="26"/>
      <c r="P10" s="25"/>
      <c r="Q10" s="26"/>
      <c r="R10" s="25"/>
      <c r="S10" s="26"/>
      <c r="T10" s="23" t="str">
        <f aca="true">IF(B10="","",IF(O10&lt;&gt;"",O10-B10,TODAY()-B10))</f>
        <v/>
      </c>
      <c r="U10" s="24" t="str">
        <f aca="true">IF(OR(B10="",M10=""),"",IF(O10&lt;&gt;"",IF(O10&gt;M10,"Closed late","No"),IF(TODAY()&gt;M10,"Yes","No")))</f>
        <v/>
      </c>
      <c r="V10" s="25"/>
    </row>
    <row r="11" customFormat="false" ht="15" hidden="false" customHeight="false" outlineLevel="0" collapsed="false">
      <c r="A11" s="25"/>
      <c r="B11" s="26"/>
      <c r="C11" s="25"/>
      <c r="D11" s="25"/>
      <c r="E11" s="25"/>
      <c r="F11" s="25"/>
      <c r="G11" s="25"/>
      <c r="H11" s="25"/>
      <c r="I11" s="25"/>
      <c r="J11" s="27"/>
      <c r="K11" s="25"/>
      <c r="L11" s="22" t="str">
        <f aca="false">IF(OR(B11="",J11=""),"",B11+IFERROR(INDEX(Lists!$D$5:$D$7,MATCH(J11,Lists!$C$5:$C$7,0)),0))</f>
        <v/>
      </c>
      <c r="M11" s="26"/>
      <c r="N11" s="25"/>
      <c r="O11" s="26"/>
      <c r="P11" s="25"/>
      <c r="Q11" s="26"/>
      <c r="R11" s="25"/>
      <c r="S11" s="26"/>
      <c r="T11" s="23" t="str">
        <f aca="true">IF(B11="","",IF(O11&lt;&gt;"",O11-B11,TODAY()-B11))</f>
        <v/>
      </c>
      <c r="U11" s="24" t="str">
        <f aca="true">IF(OR(B11="",M11=""),"",IF(O11&lt;&gt;"",IF(O11&gt;M11,"Closed late","No"),IF(TODAY()&gt;M11,"Yes","No")))</f>
        <v/>
      </c>
      <c r="V11" s="25"/>
    </row>
    <row r="12" customFormat="false" ht="15" hidden="false" customHeight="false" outlineLevel="0" collapsed="false">
      <c r="A12" s="25"/>
      <c r="B12" s="26"/>
      <c r="C12" s="25"/>
      <c r="D12" s="25"/>
      <c r="E12" s="25"/>
      <c r="F12" s="25"/>
      <c r="G12" s="25"/>
      <c r="H12" s="25"/>
      <c r="I12" s="25"/>
      <c r="J12" s="27"/>
      <c r="K12" s="25"/>
      <c r="L12" s="22" t="str">
        <f aca="false">IF(OR(B12="",J12=""),"",B12+IFERROR(INDEX(Lists!$D$5:$D$7,MATCH(J12,Lists!$C$5:$C$7,0)),0))</f>
        <v/>
      </c>
      <c r="M12" s="26"/>
      <c r="N12" s="25"/>
      <c r="O12" s="26"/>
      <c r="P12" s="25"/>
      <c r="Q12" s="26"/>
      <c r="R12" s="25"/>
      <c r="S12" s="26"/>
      <c r="T12" s="23" t="str">
        <f aca="true">IF(B12="","",IF(O12&lt;&gt;"",O12-B12,TODAY()-B12))</f>
        <v/>
      </c>
      <c r="U12" s="24" t="str">
        <f aca="true">IF(OR(B12="",M12=""),"",IF(O12&lt;&gt;"",IF(O12&gt;M12,"Closed late","No"),IF(TODAY()&gt;M12,"Yes","No")))</f>
        <v/>
      </c>
      <c r="V12" s="25"/>
    </row>
    <row r="13" customFormat="false" ht="15" hidden="false" customHeight="false" outlineLevel="0" collapsed="false">
      <c r="A13" s="25"/>
      <c r="B13" s="26"/>
      <c r="C13" s="25"/>
      <c r="D13" s="25"/>
      <c r="E13" s="25"/>
      <c r="F13" s="25"/>
      <c r="G13" s="25"/>
      <c r="H13" s="25"/>
      <c r="I13" s="25"/>
      <c r="J13" s="27"/>
      <c r="K13" s="25"/>
      <c r="L13" s="22" t="str">
        <f aca="false">IF(OR(B13="",J13=""),"",B13+IFERROR(INDEX(Lists!$D$5:$D$7,MATCH(J13,Lists!$C$5:$C$7,0)),0))</f>
        <v/>
      </c>
      <c r="M13" s="26"/>
      <c r="N13" s="25"/>
      <c r="O13" s="26"/>
      <c r="P13" s="25"/>
      <c r="Q13" s="26"/>
      <c r="R13" s="25"/>
      <c r="S13" s="26"/>
      <c r="T13" s="23" t="str">
        <f aca="true">IF(B13="","",IF(O13&lt;&gt;"",O13-B13,TODAY()-B13))</f>
        <v/>
      </c>
      <c r="U13" s="24" t="str">
        <f aca="true">IF(OR(B13="",M13=""),"",IF(O13&lt;&gt;"",IF(O13&gt;M13,"Closed late","No"),IF(TODAY()&gt;M13,"Yes","No")))</f>
        <v/>
      </c>
      <c r="V13" s="25"/>
    </row>
    <row r="14" customFormat="false" ht="15" hidden="false" customHeight="false" outlineLevel="0" collapsed="false">
      <c r="A14" s="25"/>
      <c r="B14" s="26"/>
      <c r="C14" s="25"/>
      <c r="D14" s="25"/>
      <c r="E14" s="25"/>
      <c r="F14" s="25"/>
      <c r="G14" s="25"/>
      <c r="H14" s="25"/>
      <c r="I14" s="25"/>
      <c r="J14" s="27"/>
      <c r="K14" s="25"/>
      <c r="L14" s="22" t="str">
        <f aca="false">IF(OR(B14="",J14=""),"",B14+IFERROR(INDEX(Lists!$D$5:$D$7,MATCH(J14,Lists!$C$5:$C$7,0)),0))</f>
        <v/>
      </c>
      <c r="M14" s="26"/>
      <c r="N14" s="25"/>
      <c r="O14" s="26"/>
      <c r="P14" s="25"/>
      <c r="Q14" s="26"/>
      <c r="R14" s="25"/>
      <c r="S14" s="26"/>
      <c r="T14" s="23" t="str">
        <f aca="true">IF(B14="","",IF(O14&lt;&gt;"",O14-B14,TODAY()-B14))</f>
        <v/>
      </c>
      <c r="U14" s="24" t="str">
        <f aca="true">IF(OR(B14="",M14=""),"",IF(O14&lt;&gt;"",IF(O14&gt;M14,"Closed late","No"),IF(TODAY()&gt;M14,"Yes","No")))</f>
        <v/>
      </c>
      <c r="V14" s="25"/>
    </row>
    <row r="15" customFormat="false" ht="15" hidden="false" customHeight="false" outlineLevel="0" collapsed="false">
      <c r="A15" s="25"/>
      <c r="B15" s="26"/>
      <c r="C15" s="25"/>
      <c r="D15" s="25"/>
      <c r="E15" s="25"/>
      <c r="F15" s="25"/>
      <c r="G15" s="25"/>
      <c r="H15" s="25"/>
      <c r="I15" s="25"/>
      <c r="J15" s="27"/>
      <c r="K15" s="25"/>
      <c r="L15" s="22" t="str">
        <f aca="false">IF(OR(B15="",J15=""),"",B15+IFERROR(INDEX(Lists!$D$5:$D$7,MATCH(J15,Lists!$C$5:$C$7,0)),0))</f>
        <v/>
      </c>
      <c r="M15" s="26"/>
      <c r="N15" s="25"/>
      <c r="O15" s="26"/>
      <c r="P15" s="25"/>
      <c r="Q15" s="26"/>
      <c r="R15" s="25"/>
      <c r="S15" s="26"/>
      <c r="T15" s="23" t="str">
        <f aca="true">IF(B15="","",IF(O15&lt;&gt;"",O15-B15,TODAY()-B15))</f>
        <v/>
      </c>
      <c r="U15" s="24" t="str">
        <f aca="true">IF(OR(B15="",M15=""),"",IF(O15&lt;&gt;"",IF(O15&gt;M15,"Closed late","No"),IF(TODAY()&gt;M15,"Yes","No")))</f>
        <v/>
      </c>
      <c r="V15" s="25"/>
    </row>
    <row r="16" customFormat="false" ht="15" hidden="false" customHeight="false" outlineLevel="0" collapsed="false">
      <c r="A16" s="25"/>
      <c r="B16" s="26"/>
      <c r="C16" s="25"/>
      <c r="D16" s="25"/>
      <c r="E16" s="25"/>
      <c r="F16" s="25"/>
      <c r="G16" s="25"/>
      <c r="H16" s="25"/>
      <c r="I16" s="25"/>
      <c r="J16" s="27"/>
      <c r="K16" s="25"/>
      <c r="L16" s="22" t="str">
        <f aca="false">IF(OR(B16="",J16=""),"",B16+IFERROR(INDEX(Lists!$D$5:$D$7,MATCH(J16,Lists!$C$5:$C$7,0)),0))</f>
        <v/>
      </c>
      <c r="M16" s="26"/>
      <c r="N16" s="25"/>
      <c r="O16" s="26"/>
      <c r="P16" s="25"/>
      <c r="Q16" s="26"/>
      <c r="R16" s="25"/>
      <c r="S16" s="26"/>
      <c r="T16" s="23" t="str">
        <f aca="true">IF(B16="","",IF(O16&lt;&gt;"",O16-B16,TODAY()-B16))</f>
        <v/>
      </c>
      <c r="U16" s="24" t="str">
        <f aca="true">IF(OR(B16="",M16=""),"",IF(O16&lt;&gt;"",IF(O16&gt;M16,"Closed late","No"),IF(TODAY()&gt;M16,"Yes","No")))</f>
        <v/>
      </c>
      <c r="V16" s="25"/>
    </row>
    <row r="17" customFormat="false" ht="15" hidden="false" customHeight="false" outlineLevel="0" collapsed="false">
      <c r="A17" s="25"/>
      <c r="B17" s="26"/>
      <c r="C17" s="25"/>
      <c r="D17" s="25"/>
      <c r="E17" s="25"/>
      <c r="F17" s="25"/>
      <c r="G17" s="25"/>
      <c r="H17" s="25"/>
      <c r="I17" s="25"/>
      <c r="J17" s="27"/>
      <c r="K17" s="25"/>
      <c r="L17" s="22" t="str">
        <f aca="false">IF(OR(B17="",J17=""),"",B17+IFERROR(INDEX(Lists!$D$5:$D$7,MATCH(J17,Lists!$C$5:$C$7,0)),0))</f>
        <v/>
      </c>
      <c r="M17" s="26"/>
      <c r="N17" s="25"/>
      <c r="O17" s="26"/>
      <c r="P17" s="25"/>
      <c r="Q17" s="26"/>
      <c r="R17" s="25"/>
      <c r="S17" s="26"/>
      <c r="T17" s="23" t="str">
        <f aca="true">IF(B17="","",IF(O17&lt;&gt;"",O17-B17,TODAY()-B17))</f>
        <v/>
      </c>
      <c r="U17" s="24" t="str">
        <f aca="true">IF(OR(B17="",M17=""),"",IF(O17&lt;&gt;"",IF(O17&gt;M17,"Closed late","No"),IF(TODAY()&gt;M17,"Yes","No")))</f>
        <v/>
      </c>
      <c r="V17" s="25"/>
    </row>
    <row r="18" customFormat="false" ht="15" hidden="false" customHeight="false" outlineLevel="0" collapsed="false">
      <c r="A18" s="25"/>
      <c r="B18" s="26"/>
      <c r="C18" s="25"/>
      <c r="D18" s="25"/>
      <c r="E18" s="25"/>
      <c r="F18" s="25"/>
      <c r="G18" s="25"/>
      <c r="H18" s="25"/>
      <c r="I18" s="25"/>
      <c r="J18" s="27"/>
      <c r="K18" s="25"/>
      <c r="L18" s="22" t="str">
        <f aca="false">IF(OR(B18="",J18=""),"",B18+IFERROR(INDEX(Lists!$D$5:$D$7,MATCH(J18,Lists!$C$5:$C$7,0)),0))</f>
        <v/>
      </c>
      <c r="M18" s="26"/>
      <c r="N18" s="25"/>
      <c r="O18" s="26"/>
      <c r="P18" s="25"/>
      <c r="Q18" s="26"/>
      <c r="R18" s="25"/>
      <c r="S18" s="26"/>
      <c r="T18" s="23" t="str">
        <f aca="true">IF(B18="","",IF(O18&lt;&gt;"",O18-B18,TODAY()-B18))</f>
        <v/>
      </c>
      <c r="U18" s="24" t="str">
        <f aca="true">IF(OR(B18="",M18=""),"",IF(O18&lt;&gt;"",IF(O18&gt;M18,"Closed late","No"),IF(TODAY()&gt;M18,"Yes","No")))</f>
        <v/>
      </c>
      <c r="V18" s="25"/>
    </row>
    <row r="19" customFormat="false" ht="15" hidden="false" customHeight="false" outlineLevel="0" collapsed="false">
      <c r="A19" s="25"/>
      <c r="B19" s="26"/>
      <c r="C19" s="25"/>
      <c r="D19" s="25"/>
      <c r="E19" s="25"/>
      <c r="F19" s="25"/>
      <c r="G19" s="25"/>
      <c r="H19" s="25"/>
      <c r="I19" s="25"/>
      <c r="J19" s="27"/>
      <c r="K19" s="25"/>
      <c r="L19" s="22" t="str">
        <f aca="false">IF(OR(B19="",J19=""),"",B19+IFERROR(INDEX(Lists!$D$5:$D$7,MATCH(J19,Lists!$C$5:$C$7,0)),0))</f>
        <v/>
      </c>
      <c r="M19" s="26"/>
      <c r="N19" s="25"/>
      <c r="O19" s="26"/>
      <c r="P19" s="25"/>
      <c r="Q19" s="26"/>
      <c r="R19" s="25"/>
      <c r="S19" s="26"/>
      <c r="T19" s="23" t="str">
        <f aca="true">IF(B19="","",IF(O19&lt;&gt;"",O19-B19,TODAY()-B19))</f>
        <v/>
      </c>
      <c r="U19" s="24" t="str">
        <f aca="true">IF(OR(B19="",M19=""),"",IF(O19&lt;&gt;"",IF(O19&gt;M19,"Closed late","No"),IF(TODAY()&gt;M19,"Yes","No")))</f>
        <v/>
      </c>
      <c r="V19" s="25"/>
    </row>
    <row r="20" customFormat="false" ht="15" hidden="false" customHeight="false" outlineLevel="0" collapsed="false">
      <c r="A20" s="25"/>
      <c r="B20" s="26"/>
      <c r="C20" s="25"/>
      <c r="D20" s="25"/>
      <c r="E20" s="25"/>
      <c r="F20" s="25"/>
      <c r="G20" s="25"/>
      <c r="H20" s="25"/>
      <c r="I20" s="25"/>
      <c r="J20" s="27"/>
      <c r="K20" s="25"/>
      <c r="L20" s="22" t="str">
        <f aca="false">IF(OR(B20="",J20=""),"",B20+IFERROR(INDEX(Lists!$D$5:$D$7,MATCH(J20,Lists!$C$5:$C$7,0)),0))</f>
        <v/>
      </c>
      <c r="M20" s="26"/>
      <c r="N20" s="25"/>
      <c r="O20" s="26"/>
      <c r="P20" s="25"/>
      <c r="Q20" s="26"/>
      <c r="R20" s="25"/>
      <c r="S20" s="26"/>
      <c r="T20" s="23" t="str">
        <f aca="true">IF(B20="","",IF(O20&lt;&gt;"",O20-B20,TODAY()-B20))</f>
        <v/>
      </c>
      <c r="U20" s="24" t="str">
        <f aca="true">IF(OR(B20="",M20=""),"",IF(O20&lt;&gt;"",IF(O20&gt;M20,"Closed late","No"),IF(TODAY()&gt;M20,"Yes","No")))</f>
        <v/>
      </c>
      <c r="V20" s="25"/>
    </row>
    <row r="21" customFormat="false" ht="15" hidden="false" customHeight="false" outlineLevel="0" collapsed="false">
      <c r="A21" s="25"/>
      <c r="B21" s="26"/>
      <c r="C21" s="25"/>
      <c r="D21" s="25"/>
      <c r="E21" s="25"/>
      <c r="F21" s="25"/>
      <c r="G21" s="25"/>
      <c r="H21" s="25"/>
      <c r="I21" s="25"/>
      <c r="J21" s="27"/>
      <c r="K21" s="25"/>
      <c r="L21" s="22" t="str">
        <f aca="false">IF(OR(B21="",J21=""),"",B21+IFERROR(INDEX(Lists!$D$5:$D$7,MATCH(J21,Lists!$C$5:$C$7,0)),0))</f>
        <v/>
      </c>
      <c r="M21" s="26"/>
      <c r="N21" s="25"/>
      <c r="O21" s="26"/>
      <c r="P21" s="25"/>
      <c r="Q21" s="26"/>
      <c r="R21" s="25"/>
      <c r="S21" s="26"/>
      <c r="T21" s="23" t="str">
        <f aca="true">IF(B21="","",IF(O21&lt;&gt;"",O21-B21,TODAY()-B21))</f>
        <v/>
      </c>
      <c r="U21" s="24" t="str">
        <f aca="true">IF(OR(B21="",M21=""),"",IF(O21&lt;&gt;"",IF(O21&gt;M21,"Closed late","No"),IF(TODAY()&gt;M21,"Yes","No")))</f>
        <v/>
      </c>
      <c r="V21" s="25"/>
    </row>
    <row r="22" customFormat="false" ht="15" hidden="false" customHeight="false" outlineLevel="0" collapsed="false">
      <c r="A22" s="25"/>
      <c r="B22" s="26"/>
      <c r="C22" s="25"/>
      <c r="D22" s="25"/>
      <c r="E22" s="25"/>
      <c r="F22" s="25"/>
      <c r="G22" s="25"/>
      <c r="H22" s="25"/>
      <c r="I22" s="25"/>
      <c r="J22" s="27"/>
      <c r="K22" s="25"/>
      <c r="L22" s="22" t="str">
        <f aca="false">IF(OR(B22="",J22=""),"",B22+IFERROR(INDEX(Lists!$D$5:$D$7,MATCH(J22,Lists!$C$5:$C$7,0)),0))</f>
        <v/>
      </c>
      <c r="M22" s="26"/>
      <c r="N22" s="25"/>
      <c r="O22" s="26"/>
      <c r="P22" s="25"/>
      <c r="Q22" s="26"/>
      <c r="R22" s="25"/>
      <c r="S22" s="26"/>
      <c r="T22" s="23" t="str">
        <f aca="true">IF(B22="","",IF(O22&lt;&gt;"",O22-B22,TODAY()-B22))</f>
        <v/>
      </c>
      <c r="U22" s="24" t="str">
        <f aca="true">IF(OR(B22="",M22=""),"",IF(O22&lt;&gt;"",IF(O22&gt;M22,"Closed late","No"),IF(TODAY()&gt;M22,"Yes","No")))</f>
        <v/>
      </c>
      <c r="V22" s="25"/>
    </row>
    <row r="23" customFormat="false" ht="15" hidden="false" customHeight="false" outlineLevel="0" collapsed="false">
      <c r="A23" s="25"/>
      <c r="B23" s="26"/>
      <c r="C23" s="25"/>
      <c r="D23" s="25"/>
      <c r="E23" s="25"/>
      <c r="F23" s="25"/>
      <c r="G23" s="25"/>
      <c r="H23" s="25"/>
      <c r="I23" s="25"/>
      <c r="J23" s="27"/>
      <c r="K23" s="25"/>
      <c r="L23" s="22" t="str">
        <f aca="false">IF(OR(B23="",J23=""),"",B23+IFERROR(INDEX(Lists!$D$5:$D$7,MATCH(J23,Lists!$C$5:$C$7,0)),0))</f>
        <v/>
      </c>
      <c r="M23" s="26"/>
      <c r="N23" s="25"/>
      <c r="O23" s="26"/>
      <c r="P23" s="25"/>
      <c r="Q23" s="26"/>
      <c r="R23" s="25"/>
      <c r="S23" s="26"/>
      <c r="T23" s="23" t="str">
        <f aca="true">IF(B23="","",IF(O23&lt;&gt;"",O23-B23,TODAY()-B23))</f>
        <v/>
      </c>
      <c r="U23" s="24" t="str">
        <f aca="true">IF(OR(B23="",M23=""),"",IF(O23&lt;&gt;"",IF(O23&gt;M23,"Closed late","No"),IF(TODAY()&gt;M23,"Yes","No")))</f>
        <v/>
      </c>
      <c r="V23" s="25"/>
    </row>
    <row r="24" customFormat="false" ht="15" hidden="false" customHeight="false" outlineLevel="0" collapsed="false">
      <c r="A24" s="25"/>
      <c r="B24" s="26"/>
      <c r="C24" s="25"/>
      <c r="D24" s="25"/>
      <c r="E24" s="25"/>
      <c r="F24" s="25"/>
      <c r="G24" s="25"/>
      <c r="H24" s="25"/>
      <c r="I24" s="25"/>
      <c r="J24" s="27"/>
      <c r="K24" s="25"/>
      <c r="L24" s="22" t="str">
        <f aca="false">IF(OR(B24="",J24=""),"",B24+IFERROR(INDEX(Lists!$D$5:$D$7,MATCH(J24,Lists!$C$5:$C$7,0)),0))</f>
        <v/>
      </c>
      <c r="M24" s="26"/>
      <c r="N24" s="25"/>
      <c r="O24" s="26"/>
      <c r="P24" s="25"/>
      <c r="Q24" s="26"/>
      <c r="R24" s="25"/>
      <c r="S24" s="26"/>
      <c r="T24" s="23" t="str">
        <f aca="true">IF(B24="","",IF(O24&lt;&gt;"",O24-B24,TODAY()-B24))</f>
        <v/>
      </c>
      <c r="U24" s="24" t="str">
        <f aca="true">IF(OR(B24="",M24=""),"",IF(O24&lt;&gt;"",IF(O24&gt;M24,"Closed late","No"),IF(TODAY()&gt;M24,"Yes","No")))</f>
        <v/>
      </c>
      <c r="V24" s="25"/>
    </row>
    <row r="25" customFormat="false" ht="15" hidden="false" customHeight="false" outlineLevel="0" collapsed="false">
      <c r="A25" s="25"/>
      <c r="B25" s="26"/>
      <c r="C25" s="25"/>
      <c r="D25" s="25"/>
      <c r="E25" s="25"/>
      <c r="F25" s="25"/>
      <c r="G25" s="25"/>
      <c r="H25" s="25"/>
      <c r="I25" s="25"/>
      <c r="J25" s="27"/>
      <c r="K25" s="25"/>
      <c r="L25" s="22" t="str">
        <f aca="false">IF(OR(B25="",J25=""),"",B25+IFERROR(INDEX(Lists!$D$5:$D$7,MATCH(J25,Lists!$C$5:$C$7,0)),0))</f>
        <v/>
      </c>
      <c r="M25" s="26"/>
      <c r="N25" s="25"/>
      <c r="O25" s="26"/>
      <c r="P25" s="25"/>
      <c r="Q25" s="26"/>
      <c r="R25" s="25"/>
      <c r="S25" s="26"/>
      <c r="T25" s="23" t="str">
        <f aca="true">IF(B25="","",IF(O25&lt;&gt;"",O25-B25,TODAY()-B25))</f>
        <v/>
      </c>
      <c r="U25" s="24" t="str">
        <f aca="true">IF(OR(B25="",M25=""),"",IF(O25&lt;&gt;"",IF(O25&gt;M25,"Closed late","No"),IF(TODAY()&gt;M25,"Yes","No")))</f>
        <v/>
      </c>
      <c r="V25" s="25"/>
    </row>
    <row r="26" customFormat="false" ht="15" hidden="false" customHeight="false" outlineLevel="0" collapsed="false">
      <c r="A26" s="25"/>
      <c r="B26" s="26"/>
      <c r="C26" s="25"/>
      <c r="D26" s="25"/>
      <c r="E26" s="25"/>
      <c r="F26" s="25"/>
      <c r="G26" s="25"/>
      <c r="H26" s="25"/>
      <c r="I26" s="25"/>
      <c r="J26" s="27"/>
      <c r="K26" s="25"/>
      <c r="L26" s="22" t="str">
        <f aca="false">IF(OR(B26="",J26=""),"",B26+IFERROR(INDEX(Lists!$D$5:$D$7,MATCH(J26,Lists!$C$5:$C$7,0)),0))</f>
        <v/>
      </c>
      <c r="M26" s="26"/>
      <c r="N26" s="25"/>
      <c r="O26" s="26"/>
      <c r="P26" s="25"/>
      <c r="Q26" s="26"/>
      <c r="R26" s="25"/>
      <c r="S26" s="26"/>
      <c r="T26" s="23" t="str">
        <f aca="true">IF(B26="","",IF(O26&lt;&gt;"",O26-B26,TODAY()-B26))</f>
        <v/>
      </c>
      <c r="U26" s="24" t="str">
        <f aca="true">IF(OR(B26="",M26=""),"",IF(O26&lt;&gt;"",IF(O26&gt;M26,"Closed late","No"),IF(TODAY()&gt;M26,"Yes","No")))</f>
        <v/>
      </c>
      <c r="V26" s="25"/>
    </row>
    <row r="27" customFormat="false" ht="15" hidden="false" customHeight="false" outlineLevel="0" collapsed="false">
      <c r="A27" s="25"/>
      <c r="B27" s="26"/>
      <c r="C27" s="25"/>
      <c r="D27" s="25"/>
      <c r="E27" s="25"/>
      <c r="F27" s="25"/>
      <c r="G27" s="25"/>
      <c r="H27" s="25"/>
      <c r="I27" s="25"/>
      <c r="J27" s="27"/>
      <c r="K27" s="25"/>
      <c r="L27" s="22" t="str">
        <f aca="false">IF(OR(B27="",J27=""),"",B27+IFERROR(INDEX(Lists!$D$5:$D$7,MATCH(J27,Lists!$C$5:$C$7,0)),0))</f>
        <v/>
      </c>
      <c r="M27" s="26"/>
      <c r="N27" s="25"/>
      <c r="O27" s="26"/>
      <c r="P27" s="25"/>
      <c r="Q27" s="26"/>
      <c r="R27" s="25"/>
      <c r="S27" s="26"/>
      <c r="T27" s="23" t="str">
        <f aca="true">IF(B27="","",IF(O27&lt;&gt;"",O27-B27,TODAY()-B27))</f>
        <v/>
      </c>
      <c r="U27" s="24" t="str">
        <f aca="true">IF(OR(B27="",M27=""),"",IF(O27&lt;&gt;"",IF(O27&gt;M27,"Closed late","No"),IF(TODAY()&gt;M27,"Yes","No")))</f>
        <v/>
      </c>
      <c r="V27" s="25"/>
    </row>
    <row r="28" customFormat="false" ht="15" hidden="false" customHeight="false" outlineLevel="0" collapsed="false">
      <c r="A28" s="25"/>
      <c r="B28" s="26"/>
      <c r="C28" s="25"/>
      <c r="D28" s="25"/>
      <c r="E28" s="25"/>
      <c r="F28" s="25"/>
      <c r="G28" s="25"/>
      <c r="H28" s="25"/>
      <c r="I28" s="25"/>
      <c r="J28" s="27"/>
      <c r="K28" s="25"/>
      <c r="L28" s="22" t="str">
        <f aca="false">IF(OR(B28="",J28=""),"",B28+IFERROR(INDEX(Lists!$D$5:$D$7,MATCH(J28,Lists!$C$5:$C$7,0)),0))</f>
        <v/>
      </c>
      <c r="M28" s="26"/>
      <c r="N28" s="25"/>
      <c r="O28" s="26"/>
      <c r="P28" s="25"/>
      <c r="Q28" s="26"/>
      <c r="R28" s="25"/>
      <c r="S28" s="26"/>
      <c r="T28" s="23" t="str">
        <f aca="true">IF(B28="","",IF(O28&lt;&gt;"",O28-B28,TODAY()-B28))</f>
        <v/>
      </c>
      <c r="U28" s="24" t="str">
        <f aca="true">IF(OR(B28="",M28=""),"",IF(O28&lt;&gt;"",IF(O28&gt;M28,"Closed late","No"),IF(TODAY()&gt;M28,"Yes","No")))</f>
        <v/>
      </c>
      <c r="V28" s="25"/>
    </row>
    <row r="29" customFormat="false" ht="15" hidden="false" customHeight="false" outlineLevel="0" collapsed="false">
      <c r="A29" s="25"/>
      <c r="B29" s="26"/>
      <c r="C29" s="25"/>
      <c r="D29" s="25"/>
      <c r="E29" s="25"/>
      <c r="F29" s="25"/>
      <c r="G29" s="25"/>
      <c r="H29" s="25"/>
      <c r="I29" s="25"/>
      <c r="J29" s="27"/>
      <c r="K29" s="25"/>
      <c r="L29" s="22" t="str">
        <f aca="false">IF(OR(B29="",J29=""),"",B29+IFERROR(INDEX(Lists!$D$5:$D$7,MATCH(J29,Lists!$C$5:$C$7,0)),0))</f>
        <v/>
      </c>
      <c r="M29" s="26"/>
      <c r="N29" s="25"/>
      <c r="O29" s="26"/>
      <c r="P29" s="25"/>
      <c r="Q29" s="26"/>
      <c r="R29" s="25"/>
      <c r="S29" s="26"/>
      <c r="T29" s="23" t="str">
        <f aca="true">IF(B29="","",IF(O29&lt;&gt;"",O29-B29,TODAY()-B29))</f>
        <v/>
      </c>
      <c r="U29" s="24" t="str">
        <f aca="true">IF(OR(B29="",M29=""),"",IF(O29&lt;&gt;"",IF(O29&gt;M29,"Closed late","No"),IF(TODAY()&gt;M29,"Yes","No")))</f>
        <v/>
      </c>
      <c r="V29" s="25"/>
    </row>
    <row r="30" customFormat="false" ht="15" hidden="false" customHeight="false" outlineLevel="0" collapsed="false">
      <c r="A30" s="25"/>
      <c r="B30" s="26"/>
      <c r="C30" s="25"/>
      <c r="D30" s="25"/>
      <c r="E30" s="25"/>
      <c r="F30" s="25"/>
      <c r="G30" s="25"/>
      <c r="H30" s="25"/>
      <c r="I30" s="25"/>
      <c r="J30" s="27"/>
      <c r="K30" s="25"/>
      <c r="L30" s="22" t="str">
        <f aca="false">IF(OR(B30="",J30=""),"",B30+IFERROR(INDEX(Lists!$D$5:$D$7,MATCH(J30,Lists!$C$5:$C$7,0)),0))</f>
        <v/>
      </c>
      <c r="M30" s="26"/>
      <c r="N30" s="25"/>
      <c r="O30" s="26"/>
      <c r="P30" s="25"/>
      <c r="Q30" s="26"/>
      <c r="R30" s="25"/>
      <c r="S30" s="26"/>
      <c r="T30" s="23" t="str">
        <f aca="true">IF(B30="","",IF(O30&lt;&gt;"",O30-B30,TODAY()-B30))</f>
        <v/>
      </c>
      <c r="U30" s="24" t="str">
        <f aca="true">IF(OR(B30="",M30=""),"",IF(O30&lt;&gt;"",IF(O30&gt;M30,"Closed late","No"),IF(TODAY()&gt;M30,"Yes","No")))</f>
        <v/>
      </c>
      <c r="V30" s="25"/>
    </row>
    <row r="31" customFormat="false" ht="15" hidden="false" customHeight="false" outlineLevel="0" collapsed="false">
      <c r="A31" s="25"/>
      <c r="B31" s="26"/>
      <c r="C31" s="25"/>
      <c r="D31" s="25"/>
      <c r="E31" s="25"/>
      <c r="F31" s="25"/>
      <c r="G31" s="25"/>
      <c r="H31" s="25"/>
      <c r="I31" s="25"/>
      <c r="J31" s="27"/>
      <c r="K31" s="25"/>
      <c r="L31" s="22" t="str">
        <f aca="false">IF(OR(B31="",J31=""),"",B31+IFERROR(INDEX(Lists!$D$5:$D$7,MATCH(J31,Lists!$C$5:$C$7,0)),0))</f>
        <v/>
      </c>
      <c r="M31" s="26"/>
      <c r="N31" s="25"/>
      <c r="O31" s="26"/>
      <c r="P31" s="25"/>
      <c r="Q31" s="26"/>
      <c r="R31" s="25"/>
      <c r="S31" s="26"/>
      <c r="T31" s="23" t="str">
        <f aca="true">IF(B31="","",IF(O31&lt;&gt;"",O31-B31,TODAY()-B31))</f>
        <v/>
      </c>
      <c r="U31" s="24" t="str">
        <f aca="true">IF(OR(B31="",M31=""),"",IF(O31&lt;&gt;"",IF(O31&gt;M31,"Closed late","No"),IF(TODAY()&gt;M31,"Yes","No")))</f>
        <v/>
      </c>
      <c r="V31" s="25"/>
    </row>
    <row r="32" customFormat="false" ht="15" hidden="false" customHeight="false" outlineLevel="0" collapsed="false">
      <c r="A32" s="25"/>
      <c r="B32" s="26"/>
      <c r="C32" s="25"/>
      <c r="D32" s="25"/>
      <c r="E32" s="25"/>
      <c r="F32" s="25"/>
      <c r="G32" s="25"/>
      <c r="H32" s="25"/>
      <c r="I32" s="25"/>
      <c r="J32" s="27"/>
      <c r="K32" s="25"/>
      <c r="L32" s="22" t="str">
        <f aca="false">IF(OR(B32="",J32=""),"",B32+IFERROR(INDEX(Lists!$D$5:$D$7,MATCH(J32,Lists!$C$5:$C$7,0)),0))</f>
        <v/>
      </c>
      <c r="M32" s="26"/>
      <c r="N32" s="25"/>
      <c r="O32" s="26"/>
      <c r="P32" s="25"/>
      <c r="Q32" s="26"/>
      <c r="R32" s="25"/>
      <c r="S32" s="26"/>
      <c r="T32" s="23" t="str">
        <f aca="true">IF(B32="","",IF(O32&lt;&gt;"",O32-B32,TODAY()-B32))</f>
        <v/>
      </c>
      <c r="U32" s="24" t="str">
        <f aca="true">IF(OR(B32="",M32=""),"",IF(O32&lt;&gt;"",IF(O32&gt;M32,"Closed late","No"),IF(TODAY()&gt;M32,"Yes","No")))</f>
        <v/>
      </c>
      <c r="V32" s="25"/>
    </row>
    <row r="33" customFormat="false" ht="15" hidden="false" customHeight="false" outlineLevel="0" collapsed="false">
      <c r="A33" s="25"/>
      <c r="B33" s="26"/>
      <c r="C33" s="25"/>
      <c r="D33" s="25"/>
      <c r="E33" s="25"/>
      <c r="F33" s="25"/>
      <c r="G33" s="25"/>
      <c r="H33" s="25"/>
      <c r="I33" s="25"/>
      <c r="J33" s="27"/>
      <c r="K33" s="25"/>
      <c r="L33" s="22" t="str">
        <f aca="false">IF(OR(B33="",J33=""),"",B33+IFERROR(INDEX(Lists!$D$5:$D$7,MATCH(J33,Lists!$C$5:$C$7,0)),0))</f>
        <v/>
      </c>
      <c r="M33" s="26"/>
      <c r="N33" s="25"/>
      <c r="O33" s="26"/>
      <c r="P33" s="25"/>
      <c r="Q33" s="26"/>
      <c r="R33" s="25"/>
      <c r="S33" s="26"/>
      <c r="T33" s="23" t="str">
        <f aca="true">IF(B33="","",IF(O33&lt;&gt;"",O33-B33,TODAY()-B33))</f>
        <v/>
      </c>
      <c r="U33" s="24" t="str">
        <f aca="true">IF(OR(B33="",M33=""),"",IF(O33&lt;&gt;"",IF(O33&gt;M33,"Closed late","No"),IF(TODAY()&gt;M33,"Yes","No")))</f>
        <v/>
      </c>
      <c r="V33" s="25"/>
    </row>
    <row r="34" customFormat="false" ht="15" hidden="false" customHeight="false" outlineLevel="0" collapsed="false">
      <c r="A34" s="25"/>
      <c r="B34" s="26"/>
      <c r="C34" s="25"/>
      <c r="D34" s="25"/>
      <c r="E34" s="25"/>
      <c r="F34" s="25"/>
      <c r="G34" s="25"/>
      <c r="H34" s="25"/>
      <c r="I34" s="25"/>
      <c r="J34" s="27"/>
      <c r="K34" s="25"/>
      <c r="L34" s="22" t="str">
        <f aca="false">IF(OR(B34="",J34=""),"",B34+IFERROR(INDEX(Lists!$D$5:$D$7,MATCH(J34,Lists!$C$5:$C$7,0)),0))</f>
        <v/>
      </c>
      <c r="M34" s="26"/>
      <c r="N34" s="25"/>
      <c r="O34" s="26"/>
      <c r="P34" s="25"/>
      <c r="Q34" s="26"/>
      <c r="R34" s="25"/>
      <c r="S34" s="26"/>
      <c r="T34" s="23" t="str">
        <f aca="true">IF(B34="","",IF(O34&lt;&gt;"",O34-B34,TODAY()-B34))</f>
        <v/>
      </c>
      <c r="U34" s="24" t="str">
        <f aca="true">IF(OR(B34="",M34=""),"",IF(O34&lt;&gt;"",IF(O34&gt;M34,"Closed late","No"),IF(TODAY()&gt;M34,"Yes","No")))</f>
        <v/>
      </c>
      <c r="V34" s="25"/>
    </row>
    <row r="35" customFormat="false" ht="15" hidden="false" customHeight="false" outlineLevel="0" collapsed="false">
      <c r="A35" s="25"/>
      <c r="B35" s="26"/>
      <c r="C35" s="25"/>
      <c r="D35" s="25"/>
      <c r="E35" s="25"/>
      <c r="F35" s="25"/>
      <c r="G35" s="25"/>
      <c r="H35" s="25"/>
      <c r="I35" s="25"/>
      <c r="J35" s="27"/>
      <c r="K35" s="25"/>
      <c r="L35" s="22" t="str">
        <f aca="false">IF(OR(B35="",J35=""),"",B35+IFERROR(INDEX(Lists!$D$5:$D$7,MATCH(J35,Lists!$C$5:$C$7,0)),0))</f>
        <v/>
      </c>
      <c r="M35" s="26"/>
      <c r="N35" s="25"/>
      <c r="O35" s="26"/>
      <c r="P35" s="25"/>
      <c r="Q35" s="26"/>
      <c r="R35" s="25"/>
      <c r="S35" s="26"/>
      <c r="T35" s="23" t="str">
        <f aca="true">IF(B35="","",IF(O35&lt;&gt;"",O35-B35,TODAY()-B35))</f>
        <v/>
      </c>
      <c r="U35" s="24" t="str">
        <f aca="true">IF(OR(B35="",M35=""),"",IF(O35&lt;&gt;"",IF(O35&gt;M35,"Closed late","No"),IF(TODAY()&gt;M35,"Yes","No")))</f>
        <v/>
      </c>
      <c r="V35" s="25"/>
    </row>
    <row r="36" customFormat="false" ht="15" hidden="false" customHeight="false" outlineLevel="0" collapsed="false">
      <c r="A36" s="25"/>
      <c r="B36" s="26"/>
      <c r="C36" s="25"/>
      <c r="D36" s="25"/>
      <c r="E36" s="25"/>
      <c r="F36" s="25"/>
      <c r="G36" s="25"/>
      <c r="H36" s="25"/>
      <c r="I36" s="25"/>
      <c r="J36" s="27"/>
      <c r="K36" s="25"/>
      <c r="L36" s="22" t="str">
        <f aca="false">IF(OR(B36="",J36=""),"",B36+IFERROR(INDEX(Lists!$D$5:$D$7,MATCH(J36,Lists!$C$5:$C$7,0)),0))</f>
        <v/>
      </c>
      <c r="M36" s="26"/>
      <c r="N36" s="25"/>
      <c r="O36" s="26"/>
      <c r="P36" s="25"/>
      <c r="Q36" s="26"/>
      <c r="R36" s="25"/>
      <c r="S36" s="26"/>
      <c r="T36" s="23" t="str">
        <f aca="true">IF(B36="","",IF(O36&lt;&gt;"",O36-B36,TODAY()-B36))</f>
        <v/>
      </c>
      <c r="U36" s="24" t="str">
        <f aca="true">IF(OR(B36="",M36=""),"",IF(O36&lt;&gt;"",IF(O36&gt;M36,"Closed late","No"),IF(TODAY()&gt;M36,"Yes","No")))</f>
        <v/>
      </c>
      <c r="V36" s="25"/>
    </row>
    <row r="37" customFormat="false" ht="15" hidden="false" customHeight="false" outlineLevel="0" collapsed="false">
      <c r="A37" s="25"/>
      <c r="B37" s="26"/>
      <c r="C37" s="25"/>
      <c r="D37" s="25"/>
      <c r="E37" s="25"/>
      <c r="F37" s="25"/>
      <c r="G37" s="25"/>
      <c r="H37" s="25"/>
      <c r="I37" s="25"/>
      <c r="J37" s="27"/>
      <c r="K37" s="25"/>
      <c r="L37" s="22" t="str">
        <f aca="false">IF(OR(B37="",J37=""),"",B37+IFERROR(INDEX(Lists!$D$5:$D$7,MATCH(J37,Lists!$C$5:$C$7,0)),0))</f>
        <v/>
      </c>
      <c r="M37" s="26"/>
      <c r="N37" s="25"/>
      <c r="O37" s="26"/>
      <c r="P37" s="25"/>
      <c r="Q37" s="26"/>
      <c r="R37" s="25"/>
      <c r="S37" s="26"/>
      <c r="T37" s="23" t="str">
        <f aca="true">IF(B37="","",IF(O37&lt;&gt;"",O37-B37,TODAY()-B37))</f>
        <v/>
      </c>
      <c r="U37" s="24" t="str">
        <f aca="true">IF(OR(B37="",M37=""),"",IF(O37&lt;&gt;"",IF(O37&gt;M37,"Closed late","No"),IF(TODAY()&gt;M37,"Yes","No")))</f>
        <v/>
      </c>
      <c r="V37" s="25"/>
    </row>
    <row r="38" customFormat="false" ht="15" hidden="false" customHeight="false" outlineLevel="0" collapsed="false">
      <c r="A38" s="25"/>
      <c r="B38" s="26"/>
      <c r="C38" s="25"/>
      <c r="D38" s="25"/>
      <c r="E38" s="25"/>
      <c r="F38" s="25"/>
      <c r="G38" s="25"/>
      <c r="H38" s="25"/>
      <c r="I38" s="25"/>
      <c r="J38" s="27"/>
      <c r="K38" s="25"/>
      <c r="L38" s="22" t="str">
        <f aca="false">IF(OR(B38="",J38=""),"",B38+IFERROR(INDEX(Lists!$D$5:$D$7,MATCH(J38,Lists!$C$5:$C$7,0)),0))</f>
        <v/>
      </c>
      <c r="M38" s="26"/>
      <c r="N38" s="25"/>
      <c r="O38" s="26"/>
      <c r="P38" s="25"/>
      <c r="Q38" s="26"/>
      <c r="R38" s="25"/>
      <c r="S38" s="26"/>
      <c r="T38" s="23" t="str">
        <f aca="true">IF(B38="","",IF(O38&lt;&gt;"",O38-B38,TODAY()-B38))</f>
        <v/>
      </c>
      <c r="U38" s="24" t="str">
        <f aca="true">IF(OR(B38="",M38=""),"",IF(O38&lt;&gt;"",IF(O38&gt;M38,"Closed late","No"),IF(TODAY()&gt;M38,"Yes","No")))</f>
        <v/>
      </c>
      <c r="V38" s="25"/>
    </row>
    <row r="39" customFormat="false" ht="15" hidden="false" customHeight="false" outlineLevel="0" collapsed="false">
      <c r="A39" s="25"/>
      <c r="B39" s="26"/>
      <c r="C39" s="25"/>
      <c r="D39" s="25"/>
      <c r="E39" s="25"/>
      <c r="F39" s="25"/>
      <c r="G39" s="25"/>
      <c r="H39" s="25"/>
      <c r="I39" s="25"/>
      <c r="J39" s="27"/>
      <c r="K39" s="25"/>
      <c r="L39" s="22" t="str">
        <f aca="false">IF(OR(B39="",J39=""),"",B39+IFERROR(INDEX(Lists!$D$5:$D$7,MATCH(J39,Lists!$C$5:$C$7,0)),0))</f>
        <v/>
      </c>
      <c r="M39" s="26"/>
      <c r="N39" s="25"/>
      <c r="O39" s="26"/>
      <c r="P39" s="25"/>
      <c r="Q39" s="26"/>
      <c r="R39" s="25"/>
      <c r="S39" s="26"/>
      <c r="T39" s="23" t="str">
        <f aca="true">IF(B39="","",IF(O39&lt;&gt;"",O39-B39,TODAY()-B39))</f>
        <v/>
      </c>
      <c r="U39" s="24" t="str">
        <f aca="true">IF(OR(B39="",M39=""),"",IF(O39&lt;&gt;"",IF(O39&gt;M39,"Closed late","No"),IF(TODAY()&gt;M39,"Yes","No")))</f>
        <v/>
      </c>
      <c r="V39" s="25"/>
    </row>
    <row r="40" customFormat="false" ht="15" hidden="false" customHeight="false" outlineLevel="0" collapsed="false">
      <c r="A40" s="25"/>
      <c r="B40" s="26"/>
      <c r="C40" s="25"/>
      <c r="D40" s="25"/>
      <c r="E40" s="25"/>
      <c r="F40" s="25"/>
      <c r="G40" s="25"/>
      <c r="H40" s="25"/>
      <c r="I40" s="25"/>
      <c r="J40" s="27"/>
      <c r="K40" s="25"/>
      <c r="L40" s="22" t="str">
        <f aca="false">IF(OR(B40="",J40=""),"",B40+IFERROR(INDEX(Lists!$D$5:$D$7,MATCH(J40,Lists!$C$5:$C$7,0)),0))</f>
        <v/>
      </c>
      <c r="M40" s="26"/>
      <c r="N40" s="25"/>
      <c r="O40" s="26"/>
      <c r="P40" s="25"/>
      <c r="Q40" s="26"/>
      <c r="R40" s="25"/>
      <c r="S40" s="26"/>
      <c r="T40" s="23" t="str">
        <f aca="true">IF(B40="","",IF(O40&lt;&gt;"",O40-B40,TODAY()-B40))</f>
        <v/>
      </c>
      <c r="U40" s="24" t="str">
        <f aca="true">IF(OR(B40="",M40=""),"",IF(O40&lt;&gt;"",IF(O40&gt;M40,"Closed late","No"),IF(TODAY()&gt;M40,"Yes","No")))</f>
        <v/>
      </c>
      <c r="V40" s="25"/>
    </row>
    <row r="41" customFormat="false" ht="15" hidden="false" customHeight="false" outlineLevel="0" collapsed="false">
      <c r="A41" s="25"/>
      <c r="B41" s="26"/>
      <c r="C41" s="25"/>
      <c r="D41" s="25"/>
      <c r="E41" s="25"/>
      <c r="F41" s="25"/>
      <c r="G41" s="25"/>
      <c r="H41" s="25"/>
      <c r="I41" s="25"/>
      <c r="J41" s="27"/>
      <c r="K41" s="25"/>
      <c r="L41" s="22" t="str">
        <f aca="false">IF(OR(B41="",J41=""),"",B41+IFERROR(INDEX(Lists!$D$5:$D$7,MATCH(J41,Lists!$C$5:$C$7,0)),0))</f>
        <v/>
      </c>
      <c r="M41" s="26"/>
      <c r="N41" s="25"/>
      <c r="O41" s="26"/>
      <c r="P41" s="25"/>
      <c r="Q41" s="26"/>
      <c r="R41" s="25"/>
      <c r="S41" s="26"/>
      <c r="T41" s="23" t="str">
        <f aca="true">IF(B41="","",IF(O41&lt;&gt;"",O41-B41,TODAY()-B41))</f>
        <v/>
      </c>
      <c r="U41" s="24" t="str">
        <f aca="true">IF(OR(B41="",M41=""),"",IF(O41&lt;&gt;"",IF(O41&gt;M41,"Closed late","No"),IF(TODAY()&gt;M41,"Yes","No")))</f>
        <v/>
      </c>
      <c r="V41" s="25"/>
    </row>
    <row r="42" customFormat="false" ht="15" hidden="false" customHeight="false" outlineLevel="0" collapsed="false">
      <c r="A42" s="25"/>
      <c r="B42" s="26"/>
      <c r="C42" s="25"/>
      <c r="D42" s="25"/>
      <c r="E42" s="25"/>
      <c r="F42" s="25"/>
      <c r="G42" s="25"/>
      <c r="H42" s="25"/>
      <c r="I42" s="25"/>
      <c r="J42" s="27"/>
      <c r="K42" s="25"/>
      <c r="L42" s="22" t="str">
        <f aca="false">IF(OR(B42="",J42=""),"",B42+IFERROR(INDEX(Lists!$D$5:$D$7,MATCH(J42,Lists!$C$5:$C$7,0)),0))</f>
        <v/>
      </c>
      <c r="M42" s="26"/>
      <c r="N42" s="25"/>
      <c r="O42" s="26"/>
      <c r="P42" s="25"/>
      <c r="Q42" s="26"/>
      <c r="R42" s="25"/>
      <c r="S42" s="26"/>
      <c r="T42" s="23" t="str">
        <f aca="true">IF(B42="","",IF(O42&lt;&gt;"",O42-B42,TODAY()-B42))</f>
        <v/>
      </c>
      <c r="U42" s="24" t="str">
        <f aca="true">IF(OR(B42="",M42=""),"",IF(O42&lt;&gt;"",IF(O42&gt;M42,"Closed late","No"),IF(TODAY()&gt;M42,"Yes","No")))</f>
        <v/>
      </c>
      <c r="V42" s="25"/>
    </row>
    <row r="43" customFormat="false" ht="15" hidden="false" customHeight="false" outlineLevel="0" collapsed="false">
      <c r="A43" s="25"/>
      <c r="B43" s="26"/>
      <c r="C43" s="25"/>
      <c r="D43" s="25"/>
      <c r="E43" s="25"/>
      <c r="F43" s="25"/>
      <c r="G43" s="25"/>
      <c r="H43" s="25"/>
      <c r="I43" s="25"/>
      <c r="J43" s="27"/>
      <c r="K43" s="25"/>
      <c r="L43" s="22" t="str">
        <f aca="false">IF(OR(B43="",J43=""),"",B43+IFERROR(INDEX(Lists!$D$5:$D$7,MATCH(J43,Lists!$C$5:$C$7,0)),0))</f>
        <v/>
      </c>
      <c r="M43" s="26"/>
      <c r="N43" s="25"/>
      <c r="O43" s="26"/>
      <c r="P43" s="25"/>
      <c r="Q43" s="26"/>
      <c r="R43" s="25"/>
      <c r="S43" s="26"/>
      <c r="T43" s="23" t="str">
        <f aca="true">IF(B43="","",IF(O43&lt;&gt;"",O43-B43,TODAY()-B43))</f>
        <v/>
      </c>
      <c r="U43" s="24" t="str">
        <f aca="true">IF(OR(B43="",M43=""),"",IF(O43&lt;&gt;"",IF(O43&gt;M43,"Closed late","No"),IF(TODAY()&gt;M43,"Yes","No")))</f>
        <v/>
      </c>
      <c r="V43" s="25"/>
    </row>
    <row r="44" customFormat="false" ht="15" hidden="false" customHeight="false" outlineLevel="0" collapsed="false">
      <c r="A44" s="25"/>
      <c r="B44" s="26"/>
      <c r="C44" s="25"/>
      <c r="D44" s="25"/>
      <c r="E44" s="25"/>
      <c r="F44" s="25"/>
      <c r="G44" s="25"/>
      <c r="H44" s="25"/>
      <c r="I44" s="25"/>
      <c r="J44" s="27"/>
      <c r="K44" s="25"/>
      <c r="L44" s="22" t="str">
        <f aca="false">IF(OR(B44="",J44=""),"",B44+IFERROR(INDEX(Lists!$D$5:$D$7,MATCH(J44,Lists!$C$5:$C$7,0)),0))</f>
        <v/>
      </c>
      <c r="M44" s="26"/>
      <c r="N44" s="25"/>
      <c r="O44" s="26"/>
      <c r="P44" s="25"/>
      <c r="Q44" s="26"/>
      <c r="R44" s="25"/>
      <c r="S44" s="26"/>
      <c r="T44" s="23" t="str">
        <f aca="true">IF(B44="","",IF(O44&lt;&gt;"",O44-B44,TODAY()-B44))</f>
        <v/>
      </c>
      <c r="U44" s="24" t="str">
        <f aca="true">IF(OR(B44="",M44=""),"",IF(O44&lt;&gt;"",IF(O44&gt;M44,"Closed late","No"),IF(TODAY()&gt;M44,"Yes","No")))</f>
        <v/>
      </c>
      <c r="V44" s="25"/>
    </row>
    <row r="45" customFormat="false" ht="15" hidden="false" customHeight="false" outlineLevel="0" collapsed="false">
      <c r="A45" s="25"/>
      <c r="B45" s="26"/>
      <c r="C45" s="25"/>
      <c r="D45" s="25"/>
      <c r="E45" s="25"/>
      <c r="F45" s="25"/>
      <c r="G45" s="25"/>
      <c r="H45" s="25"/>
      <c r="I45" s="25"/>
      <c r="J45" s="27"/>
      <c r="K45" s="25"/>
      <c r="L45" s="22" t="str">
        <f aca="false">IF(OR(B45="",J45=""),"",B45+IFERROR(INDEX(Lists!$D$5:$D$7,MATCH(J45,Lists!$C$5:$C$7,0)),0))</f>
        <v/>
      </c>
      <c r="M45" s="26"/>
      <c r="N45" s="25"/>
      <c r="O45" s="26"/>
      <c r="P45" s="25"/>
      <c r="Q45" s="26"/>
      <c r="R45" s="25"/>
      <c r="S45" s="26"/>
      <c r="T45" s="23" t="str">
        <f aca="true">IF(B45="","",IF(O45&lt;&gt;"",O45-B45,TODAY()-B45))</f>
        <v/>
      </c>
      <c r="U45" s="24" t="str">
        <f aca="true">IF(OR(B45="",M45=""),"",IF(O45&lt;&gt;"",IF(O45&gt;M45,"Closed late","No"),IF(TODAY()&gt;M45,"Yes","No")))</f>
        <v/>
      </c>
      <c r="V45" s="25"/>
    </row>
    <row r="46" customFormat="false" ht="15" hidden="false" customHeight="false" outlineLevel="0" collapsed="false">
      <c r="A46" s="25"/>
      <c r="B46" s="26"/>
      <c r="C46" s="25"/>
      <c r="D46" s="25"/>
      <c r="E46" s="25"/>
      <c r="F46" s="25"/>
      <c r="G46" s="25"/>
      <c r="H46" s="25"/>
      <c r="I46" s="25"/>
      <c r="J46" s="27"/>
      <c r="K46" s="25"/>
      <c r="L46" s="22" t="str">
        <f aca="false">IF(OR(B46="",J46=""),"",B46+IFERROR(INDEX(Lists!$D$5:$D$7,MATCH(J46,Lists!$C$5:$C$7,0)),0))</f>
        <v/>
      </c>
      <c r="M46" s="26"/>
      <c r="N46" s="25"/>
      <c r="O46" s="26"/>
      <c r="P46" s="25"/>
      <c r="Q46" s="26"/>
      <c r="R46" s="25"/>
      <c r="S46" s="26"/>
      <c r="T46" s="23" t="str">
        <f aca="true">IF(B46="","",IF(O46&lt;&gt;"",O46-B46,TODAY()-B46))</f>
        <v/>
      </c>
      <c r="U46" s="24" t="str">
        <f aca="true">IF(OR(B46="",M46=""),"",IF(O46&lt;&gt;"",IF(O46&gt;M46,"Closed late","No"),IF(TODAY()&gt;M46,"Yes","No")))</f>
        <v/>
      </c>
      <c r="V46" s="25"/>
    </row>
    <row r="47" customFormat="false" ht="15" hidden="false" customHeight="false" outlineLevel="0" collapsed="false">
      <c r="A47" s="25"/>
      <c r="B47" s="26"/>
      <c r="C47" s="25"/>
      <c r="D47" s="25"/>
      <c r="E47" s="25"/>
      <c r="F47" s="25"/>
      <c r="G47" s="25"/>
      <c r="H47" s="25"/>
      <c r="I47" s="25"/>
      <c r="J47" s="27"/>
      <c r="K47" s="25"/>
      <c r="L47" s="22" t="str">
        <f aca="false">IF(OR(B47="",J47=""),"",B47+IFERROR(INDEX(Lists!$D$5:$D$7,MATCH(J47,Lists!$C$5:$C$7,0)),0))</f>
        <v/>
      </c>
      <c r="M47" s="26"/>
      <c r="N47" s="25"/>
      <c r="O47" s="26"/>
      <c r="P47" s="25"/>
      <c r="Q47" s="26"/>
      <c r="R47" s="25"/>
      <c r="S47" s="26"/>
      <c r="T47" s="23" t="str">
        <f aca="true">IF(B47="","",IF(O47&lt;&gt;"",O47-B47,TODAY()-B47))</f>
        <v/>
      </c>
      <c r="U47" s="24" t="str">
        <f aca="true">IF(OR(B47="",M47=""),"",IF(O47&lt;&gt;"",IF(O47&gt;M47,"Closed late","No"),IF(TODAY()&gt;M47,"Yes","No")))</f>
        <v/>
      </c>
      <c r="V47" s="25"/>
    </row>
    <row r="48" customFormat="false" ht="15" hidden="false" customHeight="false" outlineLevel="0" collapsed="false">
      <c r="A48" s="25"/>
      <c r="B48" s="26"/>
      <c r="C48" s="25"/>
      <c r="D48" s="25"/>
      <c r="E48" s="25"/>
      <c r="F48" s="25"/>
      <c r="G48" s="25"/>
      <c r="H48" s="25"/>
      <c r="I48" s="25"/>
      <c r="J48" s="27"/>
      <c r="K48" s="25"/>
      <c r="L48" s="22" t="str">
        <f aca="false">IF(OR(B48="",J48=""),"",B48+IFERROR(INDEX(Lists!$D$5:$D$7,MATCH(J48,Lists!$C$5:$C$7,0)),0))</f>
        <v/>
      </c>
      <c r="M48" s="26"/>
      <c r="N48" s="25"/>
      <c r="O48" s="26"/>
      <c r="P48" s="25"/>
      <c r="Q48" s="26"/>
      <c r="R48" s="25"/>
      <c r="S48" s="26"/>
      <c r="T48" s="23" t="str">
        <f aca="true">IF(B48="","",IF(O48&lt;&gt;"",O48-B48,TODAY()-B48))</f>
        <v/>
      </c>
      <c r="U48" s="24" t="str">
        <f aca="true">IF(OR(B48="",M48=""),"",IF(O48&lt;&gt;"",IF(O48&gt;M48,"Closed late","No"),IF(TODAY()&gt;M48,"Yes","No")))</f>
        <v/>
      </c>
      <c r="V48" s="25"/>
    </row>
    <row r="49" customFormat="false" ht="15" hidden="false" customHeight="false" outlineLevel="0" collapsed="false">
      <c r="A49" s="25"/>
      <c r="B49" s="26"/>
      <c r="C49" s="25"/>
      <c r="D49" s="25"/>
      <c r="E49" s="25"/>
      <c r="F49" s="25"/>
      <c r="G49" s="25"/>
      <c r="H49" s="25"/>
      <c r="I49" s="25"/>
      <c r="J49" s="27"/>
      <c r="K49" s="25"/>
      <c r="L49" s="22" t="str">
        <f aca="false">IF(OR(B49="",J49=""),"",B49+IFERROR(INDEX(Lists!$D$5:$D$7,MATCH(J49,Lists!$C$5:$C$7,0)),0))</f>
        <v/>
      </c>
      <c r="M49" s="26"/>
      <c r="N49" s="25"/>
      <c r="O49" s="26"/>
      <c r="P49" s="25"/>
      <c r="Q49" s="26"/>
      <c r="R49" s="25"/>
      <c r="S49" s="26"/>
      <c r="T49" s="23" t="str">
        <f aca="true">IF(B49="","",IF(O49&lt;&gt;"",O49-B49,TODAY()-B49))</f>
        <v/>
      </c>
      <c r="U49" s="24" t="str">
        <f aca="true">IF(OR(B49="",M49=""),"",IF(O49&lt;&gt;"",IF(O49&gt;M49,"Closed late","No"),IF(TODAY()&gt;M49,"Yes","No")))</f>
        <v/>
      </c>
      <c r="V49" s="25"/>
    </row>
    <row r="50" customFormat="false" ht="15" hidden="false" customHeight="false" outlineLevel="0" collapsed="false">
      <c r="A50" s="25"/>
      <c r="B50" s="26"/>
      <c r="C50" s="25"/>
      <c r="D50" s="25"/>
      <c r="E50" s="25"/>
      <c r="F50" s="25"/>
      <c r="G50" s="25"/>
      <c r="H50" s="25"/>
      <c r="I50" s="25"/>
      <c r="J50" s="27"/>
      <c r="K50" s="25"/>
      <c r="L50" s="22" t="str">
        <f aca="false">IF(OR(B50="",J50=""),"",B50+IFERROR(INDEX(Lists!$D$5:$D$7,MATCH(J50,Lists!$C$5:$C$7,0)),0))</f>
        <v/>
      </c>
      <c r="M50" s="26"/>
      <c r="N50" s="25"/>
      <c r="O50" s="26"/>
      <c r="P50" s="25"/>
      <c r="Q50" s="26"/>
      <c r="R50" s="25"/>
      <c r="S50" s="26"/>
      <c r="T50" s="23" t="str">
        <f aca="true">IF(B50="","",IF(O50&lt;&gt;"",O50-B50,TODAY()-B50))</f>
        <v/>
      </c>
      <c r="U50" s="24" t="str">
        <f aca="true">IF(OR(B50="",M50=""),"",IF(O50&lt;&gt;"",IF(O50&gt;M50,"Closed late","No"),IF(TODAY()&gt;M50,"Yes","No")))</f>
        <v/>
      </c>
      <c r="V50" s="25"/>
    </row>
    <row r="51" customFormat="false" ht="15" hidden="false" customHeight="false" outlineLevel="0" collapsed="false">
      <c r="A51" s="25"/>
      <c r="B51" s="26"/>
      <c r="C51" s="25"/>
      <c r="D51" s="25"/>
      <c r="E51" s="25"/>
      <c r="F51" s="25"/>
      <c r="G51" s="25"/>
      <c r="H51" s="25"/>
      <c r="I51" s="25"/>
      <c r="J51" s="27"/>
      <c r="K51" s="25"/>
      <c r="L51" s="22" t="str">
        <f aca="false">IF(OR(B51="",J51=""),"",B51+IFERROR(INDEX(Lists!$D$5:$D$7,MATCH(J51,Lists!$C$5:$C$7,0)),0))</f>
        <v/>
      </c>
      <c r="M51" s="26"/>
      <c r="N51" s="25"/>
      <c r="O51" s="26"/>
      <c r="P51" s="25"/>
      <c r="Q51" s="26"/>
      <c r="R51" s="25"/>
      <c r="S51" s="26"/>
      <c r="T51" s="23" t="str">
        <f aca="true">IF(B51="","",IF(O51&lt;&gt;"",O51-B51,TODAY()-B51))</f>
        <v/>
      </c>
      <c r="U51" s="24" t="str">
        <f aca="true">IF(OR(B51="",M51=""),"",IF(O51&lt;&gt;"",IF(O51&gt;M51,"Closed late","No"),IF(TODAY()&gt;M51,"Yes","No")))</f>
        <v/>
      </c>
      <c r="V51" s="25"/>
    </row>
    <row r="52" customFormat="false" ht="15" hidden="false" customHeight="false" outlineLevel="0" collapsed="false">
      <c r="A52" s="25"/>
      <c r="B52" s="26"/>
      <c r="C52" s="25"/>
      <c r="D52" s="25"/>
      <c r="E52" s="25"/>
      <c r="F52" s="25"/>
      <c r="G52" s="25"/>
      <c r="H52" s="25"/>
      <c r="I52" s="25"/>
      <c r="J52" s="27"/>
      <c r="K52" s="25"/>
      <c r="L52" s="22" t="str">
        <f aca="false">IF(OR(B52="",J52=""),"",B52+IFERROR(INDEX(Lists!$D$5:$D$7,MATCH(J52,Lists!$C$5:$C$7,0)),0))</f>
        <v/>
      </c>
      <c r="M52" s="26"/>
      <c r="N52" s="25"/>
      <c r="O52" s="26"/>
      <c r="P52" s="25"/>
      <c r="Q52" s="26"/>
      <c r="R52" s="25"/>
      <c r="S52" s="26"/>
      <c r="T52" s="23" t="str">
        <f aca="true">IF(B52="","",IF(O52&lt;&gt;"",O52-B52,TODAY()-B52))</f>
        <v/>
      </c>
      <c r="U52" s="24" t="str">
        <f aca="true">IF(OR(B52="",M52=""),"",IF(O52&lt;&gt;"",IF(O52&gt;M52,"Closed late","No"),IF(TODAY()&gt;M52,"Yes","No")))</f>
        <v/>
      </c>
      <c r="V52" s="25"/>
    </row>
    <row r="53" customFormat="false" ht="15" hidden="false" customHeight="false" outlineLevel="0" collapsed="false">
      <c r="A53" s="25"/>
      <c r="B53" s="26"/>
      <c r="C53" s="25"/>
      <c r="D53" s="25"/>
      <c r="E53" s="25"/>
      <c r="F53" s="25"/>
      <c r="G53" s="25"/>
      <c r="H53" s="25"/>
      <c r="I53" s="25"/>
      <c r="J53" s="27"/>
      <c r="K53" s="25"/>
      <c r="L53" s="22" t="str">
        <f aca="false">IF(OR(B53="",J53=""),"",B53+IFERROR(INDEX(Lists!$D$5:$D$7,MATCH(J53,Lists!$C$5:$C$7,0)),0))</f>
        <v/>
      </c>
      <c r="M53" s="26"/>
      <c r="N53" s="25"/>
      <c r="O53" s="26"/>
      <c r="P53" s="25"/>
      <c r="Q53" s="26"/>
      <c r="R53" s="25"/>
      <c r="S53" s="26"/>
      <c r="T53" s="23" t="str">
        <f aca="true">IF(B53="","",IF(O53&lt;&gt;"",O53-B53,TODAY()-B53))</f>
        <v/>
      </c>
      <c r="U53" s="24" t="str">
        <f aca="true">IF(OR(B53="",M53=""),"",IF(O53&lt;&gt;"",IF(O53&gt;M53,"Closed late","No"),IF(TODAY()&gt;M53,"Yes","No")))</f>
        <v/>
      </c>
      <c r="V53" s="25"/>
    </row>
    <row r="54" customFormat="false" ht="15" hidden="false" customHeight="false" outlineLevel="0" collapsed="false">
      <c r="A54" s="25"/>
      <c r="B54" s="26"/>
      <c r="C54" s="25"/>
      <c r="D54" s="25"/>
      <c r="E54" s="25"/>
      <c r="F54" s="25"/>
      <c r="G54" s="25"/>
      <c r="H54" s="25"/>
      <c r="I54" s="25"/>
      <c r="J54" s="27"/>
      <c r="K54" s="25"/>
      <c r="L54" s="22" t="str">
        <f aca="false">IF(OR(B54="",J54=""),"",B54+IFERROR(INDEX(Lists!$D$5:$D$7,MATCH(J54,Lists!$C$5:$C$7,0)),0))</f>
        <v/>
      </c>
      <c r="M54" s="26"/>
      <c r="N54" s="25"/>
      <c r="O54" s="26"/>
      <c r="P54" s="25"/>
      <c r="Q54" s="26"/>
      <c r="R54" s="25"/>
      <c r="S54" s="26"/>
      <c r="T54" s="23" t="str">
        <f aca="true">IF(B54="","",IF(O54&lt;&gt;"",O54-B54,TODAY()-B54))</f>
        <v/>
      </c>
      <c r="U54" s="24" t="str">
        <f aca="true">IF(OR(B54="",M54=""),"",IF(O54&lt;&gt;"",IF(O54&gt;M54,"Closed late","No"),IF(TODAY()&gt;M54,"Yes","No")))</f>
        <v/>
      </c>
      <c r="V54" s="25"/>
    </row>
    <row r="55" customFormat="false" ht="15" hidden="false" customHeight="false" outlineLevel="0" collapsed="false">
      <c r="A55" s="25"/>
      <c r="B55" s="26"/>
      <c r="C55" s="25"/>
      <c r="D55" s="25"/>
      <c r="E55" s="25"/>
      <c r="F55" s="25"/>
      <c r="G55" s="25"/>
      <c r="H55" s="25"/>
      <c r="I55" s="25"/>
      <c r="J55" s="27"/>
      <c r="K55" s="25"/>
      <c r="L55" s="22" t="str">
        <f aca="false">IF(OR(B55="",J55=""),"",B55+IFERROR(INDEX(Lists!$D$5:$D$7,MATCH(J55,Lists!$C$5:$C$7,0)),0))</f>
        <v/>
      </c>
      <c r="M55" s="26"/>
      <c r="N55" s="25"/>
      <c r="O55" s="26"/>
      <c r="P55" s="25"/>
      <c r="Q55" s="26"/>
      <c r="R55" s="25"/>
      <c r="S55" s="26"/>
      <c r="T55" s="23" t="str">
        <f aca="true">IF(B55="","",IF(O55&lt;&gt;"",O55-B55,TODAY()-B55))</f>
        <v/>
      </c>
      <c r="U55" s="24" t="str">
        <f aca="true">IF(OR(B55="",M55=""),"",IF(O55&lt;&gt;"",IF(O55&gt;M55,"Closed late","No"),IF(TODAY()&gt;M55,"Yes","No")))</f>
        <v/>
      </c>
      <c r="V55" s="25"/>
    </row>
    <row r="56" customFormat="false" ht="15" hidden="false" customHeight="false" outlineLevel="0" collapsed="false">
      <c r="A56" s="25"/>
      <c r="B56" s="26"/>
      <c r="C56" s="25"/>
      <c r="D56" s="25"/>
      <c r="E56" s="25"/>
      <c r="F56" s="25"/>
      <c r="G56" s="25"/>
      <c r="H56" s="25"/>
      <c r="I56" s="25"/>
      <c r="J56" s="27"/>
      <c r="K56" s="25"/>
      <c r="L56" s="22" t="str">
        <f aca="false">IF(OR(B56="",J56=""),"",B56+IFERROR(INDEX(Lists!$D$5:$D$7,MATCH(J56,Lists!$C$5:$C$7,0)),0))</f>
        <v/>
      </c>
      <c r="M56" s="26"/>
      <c r="N56" s="25"/>
      <c r="O56" s="26"/>
      <c r="P56" s="25"/>
      <c r="Q56" s="26"/>
      <c r="R56" s="25"/>
      <c r="S56" s="26"/>
      <c r="T56" s="23" t="str">
        <f aca="true">IF(B56="","",IF(O56&lt;&gt;"",O56-B56,TODAY()-B56))</f>
        <v/>
      </c>
      <c r="U56" s="24" t="str">
        <f aca="true">IF(OR(B56="",M56=""),"",IF(O56&lt;&gt;"",IF(O56&gt;M56,"Closed late","No"),IF(TODAY()&gt;M56,"Yes","No")))</f>
        <v/>
      </c>
      <c r="V56" s="25"/>
    </row>
    <row r="57" customFormat="false" ht="15" hidden="false" customHeight="false" outlineLevel="0" collapsed="false">
      <c r="A57" s="25"/>
      <c r="B57" s="26"/>
      <c r="C57" s="25"/>
      <c r="D57" s="25"/>
      <c r="E57" s="25"/>
      <c r="F57" s="25"/>
      <c r="G57" s="25"/>
      <c r="H57" s="25"/>
      <c r="I57" s="25"/>
      <c r="J57" s="27"/>
      <c r="K57" s="25"/>
      <c r="L57" s="22" t="str">
        <f aca="false">IF(OR(B57="",J57=""),"",B57+IFERROR(INDEX(Lists!$D$5:$D$7,MATCH(J57,Lists!$C$5:$C$7,0)),0))</f>
        <v/>
      </c>
      <c r="M57" s="26"/>
      <c r="N57" s="25"/>
      <c r="O57" s="26"/>
      <c r="P57" s="25"/>
      <c r="Q57" s="26"/>
      <c r="R57" s="25"/>
      <c r="S57" s="26"/>
      <c r="T57" s="23" t="str">
        <f aca="true">IF(B57="","",IF(O57&lt;&gt;"",O57-B57,TODAY()-B57))</f>
        <v/>
      </c>
      <c r="U57" s="24" t="str">
        <f aca="true">IF(OR(B57="",M57=""),"",IF(O57&lt;&gt;"",IF(O57&gt;M57,"Closed late","No"),IF(TODAY()&gt;M57,"Yes","No")))</f>
        <v/>
      </c>
      <c r="V57" s="25"/>
    </row>
    <row r="58" customFormat="false" ht="15" hidden="false" customHeight="false" outlineLevel="0" collapsed="false">
      <c r="A58" s="25"/>
      <c r="B58" s="26"/>
      <c r="C58" s="25"/>
      <c r="D58" s="25"/>
      <c r="E58" s="25"/>
      <c r="F58" s="25"/>
      <c r="G58" s="25"/>
      <c r="H58" s="25"/>
      <c r="I58" s="25"/>
      <c r="J58" s="27"/>
      <c r="K58" s="25"/>
      <c r="L58" s="22" t="str">
        <f aca="false">IF(OR(B58="",J58=""),"",B58+IFERROR(INDEX(Lists!$D$5:$D$7,MATCH(J58,Lists!$C$5:$C$7,0)),0))</f>
        <v/>
      </c>
      <c r="M58" s="26"/>
      <c r="N58" s="25"/>
      <c r="O58" s="26"/>
      <c r="P58" s="25"/>
      <c r="Q58" s="26"/>
      <c r="R58" s="25"/>
      <c r="S58" s="26"/>
      <c r="T58" s="23" t="str">
        <f aca="true">IF(B58="","",IF(O58&lt;&gt;"",O58-B58,TODAY()-B58))</f>
        <v/>
      </c>
      <c r="U58" s="24" t="str">
        <f aca="true">IF(OR(B58="",M58=""),"",IF(O58&lt;&gt;"",IF(O58&gt;M58,"Closed late","No"),IF(TODAY()&gt;M58,"Yes","No")))</f>
        <v/>
      </c>
      <c r="V58" s="25"/>
    </row>
    <row r="59" customFormat="false" ht="15" hidden="false" customHeight="false" outlineLevel="0" collapsed="false">
      <c r="A59" s="25"/>
      <c r="B59" s="26"/>
      <c r="C59" s="25"/>
      <c r="D59" s="25"/>
      <c r="E59" s="25"/>
      <c r="F59" s="25"/>
      <c r="G59" s="25"/>
      <c r="H59" s="25"/>
      <c r="I59" s="25"/>
      <c r="J59" s="27"/>
      <c r="K59" s="25"/>
      <c r="L59" s="22" t="str">
        <f aca="false">IF(OR(B59="",J59=""),"",B59+IFERROR(INDEX(Lists!$D$5:$D$7,MATCH(J59,Lists!$C$5:$C$7,0)),0))</f>
        <v/>
      </c>
      <c r="M59" s="26"/>
      <c r="N59" s="25"/>
      <c r="O59" s="26"/>
      <c r="P59" s="25"/>
      <c r="Q59" s="26"/>
      <c r="R59" s="25"/>
      <c r="S59" s="26"/>
      <c r="T59" s="23" t="str">
        <f aca="true">IF(B59="","",IF(O59&lt;&gt;"",O59-B59,TODAY()-B59))</f>
        <v/>
      </c>
      <c r="U59" s="24" t="str">
        <f aca="true">IF(OR(B59="",M59=""),"",IF(O59&lt;&gt;"",IF(O59&gt;M59,"Closed late","No"),IF(TODAY()&gt;M59,"Yes","No")))</f>
        <v/>
      </c>
      <c r="V59" s="25"/>
    </row>
    <row r="60" customFormat="false" ht="15" hidden="false" customHeight="false" outlineLevel="0" collapsed="false">
      <c r="A60" s="25"/>
      <c r="B60" s="26"/>
      <c r="C60" s="25"/>
      <c r="D60" s="25"/>
      <c r="E60" s="25"/>
      <c r="F60" s="25"/>
      <c r="G60" s="25"/>
      <c r="H60" s="25"/>
      <c r="I60" s="25"/>
      <c r="J60" s="27"/>
      <c r="K60" s="25"/>
      <c r="L60" s="22" t="str">
        <f aca="false">IF(OR(B60="",J60=""),"",B60+IFERROR(INDEX(Lists!$D$5:$D$7,MATCH(J60,Lists!$C$5:$C$7,0)),0))</f>
        <v/>
      </c>
      <c r="M60" s="26"/>
      <c r="N60" s="25"/>
      <c r="O60" s="26"/>
      <c r="P60" s="25"/>
      <c r="Q60" s="26"/>
      <c r="R60" s="25"/>
      <c r="S60" s="26"/>
      <c r="T60" s="23" t="str">
        <f aca="true">IF(B60="","",IF(O60&lt;&gt;"",O60-B60,TODAY()-B60))</f>
        <v/>
      </c>
      <c r="U60" s="24" t="str">
        <f aca="true">IF(OR(B60="",M60=""),"",IF(O60&lt;&gt;"",IF(O60&gt;M60,"Closed late","No"),IF(TODAY()&gt;M60,"Yes","No")))</f>
        <v/>
      </c>
      <c r="V60" s="25"/>
    </row>
    <row r="61" customFormat="false" ht="15" hidden="false" customHeight="false" outlineLevel="0" collapsed="false">
      <c r="A61" s="25"/>
      <c r="B61" s="26"/>
      <c r="C61" s="25"/>
      <c r="D61" s="25"/>
      <c r="E61" s="25"/>
      <c r="F61" s="25"/>
      <c r="G61" s="25"/>
      <c r="H61" s="25"/>
      <c r="I61" s="25"/>
      <c r="J61" s="27"/>
      <c r="K61" s="25"/>
      <c r="L61" s="22" t="str">
        <f aca="false">IF(OR(B61="",J61=""),"",B61+IFERROR(INDEX(Lists!$D$5:$D$7,MATCH(J61,Lists!$C$5:$C$7,0)),0))</f>
        <v/>
      </c>
      <c r="M61" s="26"/>
      <c r="N61" s="25"/>
      <c r="O61" s="26"/>
      <c r="P61" s="25"/>
      <c r="Q61" s="26"/>
      <c r="R61" s="25"/>
      <c r="S61" s="26"/>
      <c r="T61" s="23" t="str">
        <f aca="true">IF(B61="","",IF(O61&lt;&gt;"",O61-B61,TODAY()-B61))</f>
        <v/>
      </c>
      <c r="U61" s="24" t="str">
        <f aca="true">IF(OR(B61="",M61=""),"",IF(O61&lt;&gt;"",IF(O61&gt;M61,"Closed late","No"),IF(TODAY()&gt;M61,"Yes","No")))</f>
        <v/>
      </c>
      <c r="V61" s="25"/>
    </row>
    <row r="62" customFormat="false" ht="15" hidden="false" customHeight="false" outlineLevel="0" collapsed="false">
      <c r="A62" s="25"/>
      <c r="B62" s="26"/>
      <c r="C62" s="25"/>
      <c r="D62" s="25"/>
      <c r="E62" s="25"/>
      <c r="F62" s="25"/>
      <c r="G62" s="25"/>
      <c r="H62" s="25"/>
      <c r="I62" s="25"/>
      <c r="J62" s="27"/>
      <c r="K62" s="25"/>
      <c r="L62" s="22" t="str">
        <f aca="false">IF(OR(B62="",J62=""),"",B62+IFERROR(INDEX(Lists!$D$5:$D$7,MATCH(J62,Lists!$C$5:$C$7,0)),0))</f>
        <v/>
      </c>
      <c r="M62" s="26"/>
      <c r="N62" s="25"/>
      <c r="O62" s="26"/>
      <c r="P62" s="25"/>
      <c r="Q62" s="26"/>
      <c r="R62" s="25"/>
      <c r="S62" s="26"/>
      <c r="T62" s="23" t="str">
        <f aca="true">IF(B62="","",IF(O62&lt;&gt;"",O62-B62,TODAY()-B62))</f>
        <v/>
      </c>
      <c r="U62" s="24" t="str">
        <f aca="true">IF(OR(B62="",M62=""),"",IF(O62&lt;&gt;"",IF(O62&gt;M62,"Closed late","No"),IF(TODAY()&gt;M62,"Yes","No")))</f>
        <v/>
      </c>
      <c r="V62" s="25"/>
    </row>
    <row r="63" customFormat="false" ht="15" hidden="false" customHeight="false" outlineLevel="0" collapsed="false">
      <c r="A63" s="25"/>
      <c r="B63" s="26"/>
      <c r="C63" s="25"/>
      <c r="D63" s="25"/>
      <c r="E63" s="25"/>
      <c r="F63" s="25"/>
      <c r="G63" s="25"/>
      <c r="H63" s="25"/>
      <c r="I63" s="25"/>
      <c r="J63" s="27"/>
      <c r="K63" s="25"/>
      <c r="L63" s="22" t="str">
        <f aca="false">IF(OR(B63="",J63=""),"",B63+IFERROR(INDEX(Lists!$D$5:$D$7,MATCH(J63,Lists!$C$5:$C$7,0)),0))</f>
        <v/>
      </c>
      <c r="M63" s="26"/>
      <c r="N63" s="25"/>
      <c r="O63" s="26"/>
      <c r="P63" s="25"/>
      <c r="Q63" s="26"/>
      <c r="R63" s="25"/>
      <c r="S63" s="26"/>
      <c r="T63" s="23" t="str">
        <f aca="true">IF(B63="","",IF(O63&lt;&gt;"",O63-B63,TODAY()-B63))</f>
        <v/>
      </c>
      <c r="U63" s="24" t="str">
        <f aca="true">IF(OR(B63="",M63=""),"",IF(O63&lt;&gt;"",IF(O63&gt;M63,"Closed late","No"),IF(TODAY()&gt;M63,"Yes","No")))</f>
        <v/>
      </c>
      <c r="V63" s="25"/>
    </row>
    <row r="64" customFormat="false" ht="15" hidden="false" customHeight="false" outlineLevel="0" collapsed="false">
      <c r="A64" s="25"/>
      <c r="B64" s="26"/>
      <c r="C64" s="25"/>
      <c r="D64" s="25"/>
      <c r="E64" s="25"/>
      <c r="F64" s="25"/>
      <c r="G64" s="25"/>
      <c r="H64" s="25"/>
      <c r="I64" s="25"/>
      <c r="J64" s="27"/>
      <c r="K64" s="25"/>
      <c r="L64" s="22" t="str">
        <f aca="false">IF(OR(B64="",J64=""),"",B64+IFERROR(INDEX(Lists!$D$5:$D$7,MATCH(J64,Lists!$C$5:$C$7,0)),0))</f>
        <v/>
      </c>
      <c r="M64" s="26"/>
      <c r="N64" s="25"/>
      <c r="O64" s="26"/>
      <c r="P64" s="25"/>
      <c r="Q64" s="26"/>
      <c r="R64" s="25"/>
      <c r="S64" s="26"/>
      <c r="T64" s="23" t="str">
        <f aca="true">IF(B64="","",IF(O64&lt;&gt;"",O64-B64,TODAY()-B64))</f>
        <v/>
      </c>
      <c r="U64" s="24" t="str">
        <f aca="true">IF(OR(B64="",M64=""),"",IF(O64&lt;&gt;"",IF(O64&gt;M64,"Closed late","No"),IF(TODAY()&gt;M64,"Yes","No")))</f>
        <v/>
      </c>
      <c r="V64" s="25"/>
    </row>
    <row r="65" customFormat="false" ht="15" hidden="false" customHeight="false" outlineLevel="0" collapsed="false">
      <c r="A65" s="25"/>
      <c r="B65" s="26"/>
      <c r="C65" s="25"/>
      <c r="D65" s="25"/>
      <c r="E65" s="25"/>
      <c r="F65" s="25"/>
      <c r="G65" s="25"/>
      <c r="H65" s="25"/>
      <c r="I65" s="25"/>
      <c r="J65" s="27"/>
      <c r="K65" s="25"/>
      <c r="L65" s="22" t="str">
        <f aca="false">IF(OR(B65="",J65=""),"",B65+IFERROR(INDEX(Lists!$D$5:$D$7,MATCH(J65,Lists!$C$5:$C$7,0)),0))</f>
        <v/>
      </c>
      <c r="M65" s="26"/>
      <c r="N65" s="25"/>
      <c r="O65" s="26"/>
      <c r="P65" s="25"/>
      <c r="Q65" s="26"/>
      <c r="R65" s="25"/>
      <c r="S65" s="26"/>
      <c r="T65" s="23" t="str">
        <f aca="true">IF(B65="","",IF(O65&lt;&gt;"",O65-B65,TODAY()-B65))</f>
        <v/>
      </c>
      <c r="U65" s="24" t="str">
        <f aca="true">IF(OR(B65="",M65=""),"",IF(O65&lt;&gt;"",IF(O65&gt;M65,"Closed late","No"),IF(TODAY()&gt;M65,"Yes","No")))</f>
        <v/>
      </c>
      <c r="V65" s="25"/>
    </row>
    <row r="66" customFormat="false" ht="15" hidden="false" customHeight="false" outlineLevel="0" collapsed="false">
      <c r="A66" s="25"/>
      <c r="B66" s="26"/>
      <c r="C66" s="25"/>
      <c r="D66" s="25"/>
      <c r="E66" s="25"/>
      <c r="F66" s="25"/>
      <c r="G66" s="25"/>
      <c r="H66" s="25"/>
      <c r="I66" s="25"/>
      <c r="J66" s="27"/>
      <c r="K66" s="25"/>
      <c r="L66" s="22" t="str">
        <f aca="false">IF(OR(B66="",J66=""),"",B66+IFERROR(INDEX(Lists!$D$5:$D$7,MATCH(J66,Lists!$C$5:$C$7,0)),0))</f>
        <v/>
      </c>
      <c r="M66" s="26"/>
      <c r="N66" s="25"/>
      <c r="O66" s="26"/>
      <c r="P66" s="25"/>
      <c r="Q66" s="26"/>
      <c r="R66" s="25"/>
      <c r="S66" s="26"/>
      <c r="T66" s="23" t="str">
        <f aca="true">IF(B66="","",IF(O66&lt;&gt;"",O66-B66,TODAY()-B66))</f>
        <v/>
      </c>
      <c r="U66" s="24" t="str">
        <f aca="true">IF(OR(B66="",M66=""),"",IF(O66&lt;&gt;"",IF(O66&gt;M66,"Closed late","No"),IF(TODAY()&gt;M66,"Yes","No")))</f>
        <v/>
      </c>
      <c r="V66" s="25"/>
    </row>
    <row r="67" customFormat="false" ht="15" hidden="false" customHeight="false" outlineLevel="0" collapsed="false">
      <c r="A67" s="25"/>
      <c r="B67" s="26"/>
      <c r="C67" s="25"/>
      <c r="D67" s="25"/>
      <c r="E67" s="25"/>
      <c r="F67" s="25"/>
      <c r="G67" s="25"/>
      <c r="H67" s="25"/>
      <c r="I67" s="25"/>
      <c r="J67" s="27"/>
      <c r="K67" s="25"/>
      <c r="L67" s="22" t="str">
        <f aca="false">IF(OR(B67="",J67=""),"",B67+IFERROR(INDEX(Lists!$D$5:$D$7,MATCH(J67,Lists!$C$5:$C$7,0)),0))</f>
        <v/>
      </c>
      <c r="M67" s="26"/>
      <c r="N67" s="25"/>
      <c r="O67" s="26"/>
      <c r="P67" s="25"/>
      <c r="Q67" s="26"/>
      <c r="R67" s="25"/>
      <c r="S67" s="26"/>
      <c r="T67" s="23" t="str">
        <f aca="true">IF(B67="","",IF(O67&lt;&gt;"",O67-B67,TODAY()-B67))</f>
        <v/>
      </c>
      <c r="U67" s="24" t="str">
        <f aca="true">IF(OR(B67="",M67=""),"",IF(O67&lt;&gt;"",IF(O67&gt;M67,"Closed late","No"),IF(TODAY()&gt;M67,"Yes","No")))</f>
        <v/>
      </c>
      <c r="V67" s="25"/>
    </row>
    <row r="68" customFormat="false" ht="15" hidden="false" customHeight="false" outlineLevel="0" collapsed="false">
      <c r="A68" s="25"/>
      <c r="B68" s="26"/>
      <c r="C68" s="25"/>
      <c r="D68" s="25"/>
      <c r="E68" s="25"/>
      <c r="F68" s="25"/>
      <c r="G68" s="25"/>
      <c r="H68" s="25"/>
      <c r="I68" s="25"/>
      <c r="J68" s="27"/>
      <c r="K68" s="25"/>
      <c r="L68" s="22" t="str">
        <f aca="false">IF(OR(B68="",J68=""),"",B68+IFERROR(INDEX(Lists!$D$5:$D$7,MATCH(J68,Lists!$C$5:$C$7,0)),0))</f>
        <v/>
      </c>
      <c r="M68" s="26"/>
      <c r="N68" s="25"/>
      <c r="O68" s="26"/>
      <c r="P68" s="25"/>
      <c r="Q68" s="26"/>
      <c r="R68" s="25"/>
      <c r="S68" s="26"/>
      <c r="T68" s="23" t="str">
        <f aca="true">IF(B68="","",IF(O68&lt;&gt;"",O68-B68,TODAY()-B68))</f>
        <v/>
      </c>
      <c r="U68" s="24" t="str">
        <f aca="true">IF(OR(B68="",M68=""),"",IF(O68&lt;&gt;"",IF(O68&gt;M68,"Closed late","No"),IF(TODAY()&gt;M68,"Yes","No")))</f>
        <v/>
      </c>
      <c r="V68" s="25"/>
    </row>
    <row r="69" customFormat="false" ht="15" hidden="false" customHeight="false" outlineLevel="0" collapsed="false">
      <c r="A69" s="25"/>
      <c r="B69" s="26"/>
      <c r="C69" s="25"/>
      <c r="D69" s="25"/>
      <c r="E69" s="25"/>
      <c r="F69" s="25"/>
      <c r="G69" s="25"/>
      <c r="H69" s="25"/>
      <c r="I69" s="25"/>
      <c r="J69" s="27"/>
      <c r="K69" s="25"/>
      <c r="L69" s="22" t="str">
        <f aca="false">IF(OR(B69="",J69=""),"",B69+IFERROR(INDEX(Lists!$D$5:$D$7,MATCH(J69,Lists!$C$5:$C$7,0)),0))</f>
        <v/>
      </c>
      <c r="M69" s="26"/>
      <c r="N69" s="25"/>
      <c r="O69" s="26"/>
      <c r="P69" s="25"/>
      <c r="Q69" s="26"/>
      <c r="R69" s="25"/>
      <c r="S69" s="26"/>
      <c r="T69" s="23" t="str">
        <f aca="true">IF(B69="","",IF(O69&lt;&gt;"",O69-B69,TODAY()-B69))</f>
        <v/>
      </c>
      <c r="U69" s="24" t="str">
        <f aca="true">IF(OR(B69="",M69=""),"",IF(O69&lt;&gt;"",IF(O69&gt;M69,"Closed late","No"),IF(TODAY()&gt;M69,"Yes","No")))</f>
        <v/>
      </c>
      <c r="V69" s="25"/>
    </row>
    <row r="70" customFormat="false" ht="15" hidden="false" customHeight="false" outlineLevel="0" collapsed="false">
      <c r="A70" s="25"/>
      <c r="B70" s="26"/>
      <c r="C70" s="25"/>
      <c r="D70" s="25"/>
      <c r="E70" s="25"/>
      <c r="F70" s="25"/>
      <c r="G70" s="25"/>
      <c r="H70" s="25"/>
      <c r="I70" s="25"/>
      <c r="J70" s="27"/>
      <c r="K70" s="25"/>
      <c r="L70" s="22" t="str">
        <f aca="false">IF(OR(B70="",J70=""),"",B70+IFERROR(INDEX(Lists!$D$5:$D$7,MATCH(J70,Lists!$C$5:$C$7,0)),0))</f>
        <v/>
      </c>
      <c r="M70" s="26"/>
      <c r="N70" s="25"/>
      <c r="O70" s="26"/>
      <c r="P70" s="25"/>
      <c r="Q70" s="26"/>
      <c r="R70" s="25"/>
      <c r="S70" s="26"/>
      <c r="T70" s="23" t="str">
        <f aca="true">IF(B70="","",IF(O70&lt;&gt;"",O70-B70,TODAY()-B70))</f>
        <v/>
      </c>
      <c r="U70" s="24" t="str">
        <f aca="true">IF(OR(B70="",M70=""),"",IF(O70&lt;&gt;"",IF(O70&gt;M70,"Closed late","No"),IF(TODAY()&gt;M70,"Yes","No")))</f>
        <v/>
      </c>
      <c r="V70" s="25"/>
    </row>
    <row r="71" customFormat="false" ht="15" hidden="false" customHeight="false" outlineLevel="0" collapsed="false">
      <c r="A71" s="25"/>
      <c r="B71" s="26"/>
      <c r="C71" s="25"/>
      <c r="D71" s="25"/>
      <c r="E71" s="25"/>
      <c r="F71" s="25"/>
      <c r="G71" s="25"/>
      <c r="H71" s="25"/>
      <c r="I71" s="25"/>
      <c r="J71" s="27"/>
      <c r="K71" s="25"/>
      <c r="L71" s="22" t="str">
        <f aca="false">IF(OR(B71="",J71=""),"",B71+IFERROR(INDEX(Lists!$D$5:$D$7,MATCH(J71,Lists!$C$5:$C$7,0)),0))</f>
        <v/>
      </c>
      <c r="M71" s="26"/>
      <c r="N71" s="25"/>
      <c r="O71" s="26"/>
      <c r="P71" s="25"/>
      <c r="Q71" s="26"/>
      <c r="R71" s="25"/>
      <c r="S71" s="26"/>
      <c r="T71" s="23" t="str">
        <f aca="true">IF(B71="","",IF(O71&lt;&gt;"",O71-B71,TODAY()-B71))</f>
        <v/>
      </c>
      <c r="U71" s="24" t="str">
        <f aca="true">IF(OR(B71="",M71=""),"",IF(O71&lt;&gt;"",IF(O71&gt;M71,"Closed late","No"),IF(TODAY()&gt;M71,"Yes","No")))</f>
        <v/>
      </c>
      <c r="V71" s="25"/>
    </row>
    <row r="72" customFormat="false" ht="15" hidden="false" customHeight="false" outlineLevel="0" collapsed="false">
      <c r="A72" s="25"/>
      <c r="B72" s="26"/>
      <c r="C72" s="25"/>
      <c r="D72" s="25"/>
      <c r="E72" s="25"/>
      <c r="F72" s="25"/>
      <c r="G72" s="25"/>
      <c r="H72" s="25"/>
      <c r="I72" s="25"/>
      <c r="J72" s="27"/>
      <c r="K72" s="25"/>
      <c r="L72" s="22" t="str">
        <f aca="false">IF(OR(B72="",J72=""),"",B72+IFERROR(INDEX(Lists!$D$5:$D$7,MATCH(J72,Lists!$C$5:$C$7,0)),0))</f>
        <v/>
      </c>
      <c r="M72" s="26"/>
      <c r="N72" s="25"/>
      <c r="O72" s="26"/>
      <c r="P72" s="25"/>
      <c r="Q72" s="26"/>
      <c r="R72" s="25"/>
      <c r="S72" s="26"/>
      <c r="T72" s="23" t="str">
        <f aca="true">IF(B72="","",IF(O72&lt;&gt;"",O72-B72,TODAY()-B72))</f>
        <v/>
      </c>
      <c r="U72" s="24" t="str">
        <f aca="true">IF(OR(B72="",M72=""),"",IF(O72&lt;&gt;"",IF(O72&gt;M72,"Closed late","No"),IF(TODAY()&gt;M72,"Yes","No")))</f>
        <v/>
      </c>
      <c r="V72" s="25"/>
    </row>
    <row r="73" customFormat="false" ht="15" hidden="false" customHeight="false" outlineLevel="0" collapsed="false">
      <c r="A73" s="25"/>
      <c r="B73" s="26"/>
      <c r="C73" s="25"/>
      <c r="D73" s="25"/>
      <c r="E73" s="25"/>
      <c r="F73" s="25"/>
      <c r="G73" s="25"/>
      <c r="H73" s="25"/>
      <c r="I73" s="25"/>
      <c r="J73" s="27"/>
      <c r="K73" s="25"/>
      <c r="L73" s="22" t="str">
        <f aca="false">IF(OR(B73="",J73=""),"",B73+IFERROR(INDEX(Lists!$D$5:$D$7,MATCH(J73,Lists!$C$5:$C$7,0)),0))</f>
        <v/>
      </c>
      <c r="M73" s="26"/>
      <c r="N73" s="25"/>
      <c r="O73" s="26"/>
      <c r="P73" s="25"/>
      <c r="Q73" s="26"/>
      <c r="R73" s="25"/>
      <c r="S73" s="26"/>
      <c r="T73" s="23" t="str">
        <f aca="true">IF(B73="","",IF(O73&lt;&gt;"",O73-B73,TODAY()-B73))</f>
        <v/>
      </c>
      <c r="U73" s="24" t="str">
        <f aca="true">IF(OR(B73="",M73=""),"",IF(O73&lt;&gt;"",IF(O73&gt;M73,"Closed late","No"),IF(TODAY()&gt;M73,"Yes","No")))</f>
        <v/>
      </c>
      <c r="V73" s="25"/>
    </row>
    <row r="74" customFormat="false" ht="15" hidden="false" customHeight="false" outlineLevel="0" collapsed="false">
      <c r="A74" s="25"/>
      <c r="B74" s="26"/>
      <c r="C74" s="25"/>
      <c r="D74" s="25"/>
      <c r="E74" s="25"/>
      <c r="F74" s="25"/>
      <c r="G74" s="25"/>
      <c r="H74" s="25"/>
      <c r="I74" s="25"/>
      <c r="J74" s="27"/>
      <c r="K74" s="25"/>
      <c r="L74" s="22" t="str">
        <f aca="false">IF(OR(B74="",J74=""),"",B74+IFERROR(INDEX(Lists!$D$5:$D$7,MATCH(J74,Lists!$C$5:$C$7,0)),0))</f>
        <v/>
      </c>
      <c r="M74" s="26"/>
      <c r="N74" s="25"/>
      <c r="O74" s="26"/>
      <c r="P74" s="25"/>
      <c r="Q74" s="26"/>
      <c r="R74" s="25"/>
      <c r="S74" s="26"/>
      <c r="T74" s="23" t="str">
        <f aca="true">IF(B74="","",IF(O74&lt;&gt;"",O74-B74,TODAY()-B74))</f>
        <v/>
      </c>
      <c r="U74" s="24" t="str">
        <f aca="true">IF(OR(B74="",M74=""),"",IF(O74&lt;&gt;"",IF(O74&gt;M74,"Closed late","No"),IF(TODAY()&gt;M74,"Yes","No")))</f>
        <v/>
      </c>
      <c r="V74" s="25"/>
    </row>
    <row r="75" customFormat="false" ht="15" hidden="false" customHeight="false" outlineLevel="0" collapsed="false">
      <c r="A75" s="25"/>
      <c r="B75" s="26"/>
      <c r="C75" s="25"/>
      <c r="D75" s="25"/>
      <c r="E75" s="25"/>
      <c r="F75" s="25"/>
      <c r="G75" s="25"/>
      <c r="H75" s="25"/>
      <c r="I75" s="25"/>
      <c r="J75" s="27"/>
      <c r="K75" s="25"/>
      <c r="L75" s="22" t="str">
        <f aca="false">IF(OR(B75="",J75=""),"",B75+IFERROR(INDEX(Lists!$D$5:$D$7,MATCH(J75,Lists!$C$5:$C$7,0)),0))</f>
        <v/>
      </c>
      <c r="M75" s="26"/>
      <c r="N75" s="25"/>
      <c r="O75" s="26"/>
      <c r="P75" s="25"/>
      <c r="Q75" s="26"/>
      <c r="R75" s="25"/>
      <c r="S75" s="26"/>
      <c r="T75" s="23" t="str">
        <f aca="true">IF(B75="","",IF(O75&lt;&gt;"",O75-B75,TODAY()-B75))</f>
        <v/>
      </c>
      <c r="U75" s="24" t="str">
        <f aca="true">IF(OR(B75="",M75=""),"",IF(O75&lt;&gt;"",IF(O75&gt;M75,"Closed late","No"),IF(TODAY()&gt;M75,"Yes","No")))</f>
        <v/>
      </c>
      <c r="V75" s="25"/>
    </row>
    <row r="76" customFormat="false" ht="15" hidden="false" customHeight="false" outlineLevel="0" collapsed="false">
      <c r="A76" s="25"/>
      <c r="B76" s="26"/>
      <c r="C76" s="25"/>
      <c r="D76" s="25"/>
      <c r="E76" s="25"/>
      <c r="F76" s="25"/>
      <c r="G76" s="25"/>
      <c r="H76" s="25"/>
      <c r="I76" s="25"/>
      <c r="J76" s="27"/>
      <c r="K76" s="25"/>
      <c r="L76" s="22" t="str">
        <f aca="false">IF(OR(B76="",J76=""),"",B76+IFERROR(INDEX(Lists!$D$5:$D$7,MATCH(J76,Lists!$C$5:$C$7,0)),0))</f>
        <v/>
      </c>
      <c r="M76" s="26"/>
      <c r="N76" s="25"/>
      <c r="O76" s="26"/>
      <c r="P76" s="25"/>
      <c r="Q76" s="26"/>
      <c r="R76" s="25"/>
      <c r="S76" s="26"/>
      <c r="T76" s="23" t="str">
        <f aca="true">IF(B76="","",IF(O76&lt;&gt;"",O76-B76,TODAY()-B76))</f>
        <v/>
      </c>
      <c r="U76" s="24" t="str">
        <f aca="true">IF(OR(B76="",M76=""),"",IF(O76&lt;&gt;"",IF(O76&gt;M76,"Closed late","No"),IF(TODAY()&gt;M76,"Yes","No")))</f>
        <v/>
      </c>
      <c r="V76" s="25"/>
    </row>
    <row r="77" customFormat="false" ht="15" hidden="false" customHeight="false" outlineLevel="0" collapsed="false">
      <c r="A77" s="25"/>
      <c r="B77" s="26"/>
      <c r="C77" s="25"/>
      <c r="D77" s="25"/>
      <c r="E77" s="25"/>
      <c r="F77" s="25"/>
      <c r="G77" s="25"/>
      <c r="H77" s="25"/>
      <c r="I77" s="25"/>
      <c r="J77" s="27"/>
      <c r="K77" s="25"/>
      <c r="L77" s="22" t="str">
        <f aca="false">IF(OR(B77="",J77=""),"",B77+IFERROR(INDEX(Lists!$D$5:$D$7,MATCH(J77,Lists!$C$5:$C$7,0)),0))</f>
        <v/>
      </c>
      <c r="M77" s="26"/>
      <c r="N77" s="25"/>
      <c r="O77" s="26"/>
      <c r="P77" s="25"/>
      <c r="Q77" s="26"/>
      <c r="R77" s="25"/>
      <c r="S77" s="26"/>
      <c r="T77" s="23" t="str">
        <f aca="true">IF(B77="","",IF(O77&lt;&gt;"",O77-B77,TODAY()-B77))</f>
        <v/>
      </c>
      <c r="U77" s="24" t="str">
        <f aca="true">IF(OR(B77="",M77=""),"",IF(O77&lt;&gt;"",IF(O77&gt;M77,"Closed late","No"),IF(TODAY()&gt;M77,"Yes","No")))</f>
        <v/>
      </c>
      <c r="V77" s="25"/>
    </row>
    <row r="78" customFormat="false" ht="15" hidden="false" customHeight="false" outlineLevel="0" collapsed="false">
      <c r="A78" s="25"/>
      <c r="B78" s="26"/>
      <c r="C78" s="25"/>
      <c r="D78" s="25"/>
      <c r="E78" s="25"/>
      <c r="F78" s="25"/>
      <c r="G78" s="25"/>
      <c r="H78" s="25"/>
      <c r="I78" s="25"/>
      <c r="J78" s="27"/>
      <c r="K78" s="25"/>
      <c r="L78" s="22" t="str">
        <f aca="false">IF(OR(B78="",J78=""),"",B78+IFERROR(INDEX(Lists!$D$5:$D$7,MATCH(J78,Lists!$C$5:$C$7,0)),0))</f>
        <v/>
      </c>
      <c r="M78" s="26"/>
      <c r="N78" s="25"/>
      <c r="O78" s="26"/>
      <c r="P78" s="25"/>
      <c r="Q78" s="26"/>
      <c r="R78" s="25"/>
      <c r="S78" s="26"/>
      <c r="T78" s="23" t="str">
        <f aca="true">IF(B78="","",IF(O78&lt;&gt;"",O78-B78,TODAY()-B78))</f>
        <v/>
      </c>
      <c r="U78" s="24" t="str">
        <f aca="true">IF(OR(B78="",M78=""),"",IF(O78&lt;&gt;"",IF(O78&gt;M78,"Closed late","No"),IF(TODAY()&gt;M78,"Yes","No")))</f>
        <v/>
      </c>
      <c r="V78" s="25"/>
    </row>
    <row r="79" customFormat="false" ht="15" hidden="false" customHeight="false" outlineLevel="0" collapsed="false">
      <c r="A79" s="25"/>
      <c r="B79" s="26"/>
      <c r="C79" s="25"/>
      <c r="D79" s="25"/>
      <c r="E79" s="25"/>
      <c r="F79" s="25"/>
      <c r="G79" s="25"/>
      <c r="H79" s="25"/>
      <c r="I79" s="25"/>
      <c r="J79" s="27"/>
      <c r="K79" s="25"/>
      <c r="L79" s="22" t="str">
        <f aca="false">IF(OR(B79="",J79=""),"",B79+IFERROR(INDEX(Lists!$D$5:$D$7,MATCH(J79,Lists!$C$5:$C$7,0)),0))</f>
        <v/>
      </c>
      <c r="M79" s="26"/>
      <c r="N79" s="25"/>
      <c r="O79" s="26"/>
      <c r="P79" s="25"/>
      <c r="Q79" s="26"/>
      <c r="R79" s="25"/>
      <c r="S79" s="26"/>
      <c r="T79" s="23" t="str">
        <f aca="true">IF(B79="","",IF(O79&lt;&gt;"",O79-B79,TODAY()-B79))</f>
        <v/>
      </c>
      <c r="U79" s="24" t="str">
        <f aca="true">IF(OR(B79="",M79=""),"",IF(O79&lt;&gt;"",IF(O79&gt;M79,"Closed late","No"),IF(TODAY()&gt;M79,"Yes","No")))</f>
        <v/>
      </c>
      <c r="V79" s="25"/>
    </row>
    <row r="80" customFormat="false" ht="15" hidden="false" customHeight="false" outlineLevel="0" collapsed="false">
      <c r="A80" s="25"/>
      <c r="B80" s="26"/>
      <c r="C80" s="25"/>
      <c r="D80" s="25"/>
      <c r="E80" s="25"/>
      <c r="F80" s="25"/>
      <c r="G80" s="25"/>
      <c r="H80" s="25"/>
      <c r="I80" s="25"/>
      <c r="J80" s="27"/>
      <c r="K80" s="25"/>
      <c r="L80" s="22" t="str">
        <f aca="false">IF(OR(B80="",J80=""),"",B80+IFERROR(INDEX(Lists!$D$5:$D$7,MATCH(J80,Lists!$C$5:$C$7,0)),0))</f>
        <v/>
      </c>
      <c r="M80" s="26"/>
      <c r="N80" s="25"/>
      <c r="O80" s="26"/>
      <c r="P80" s="25"/>
      <c r="Q80" s="26"/>
      <c r="R80" s="25"/>
      <c r="S80" s="26"/>
      <c r="T80" s="23" t="str">
        <f aca="true">IF(B80="","",IF(O80&lt;&gt;"",O80-B80,TODAY()-B80))</f>
        <v/>
      </c>
      <c r="U80" s="24" t="str">
        <f aca="true">IF(OR(B80="",M80=""),"",IF(O80&lt;&gt;"",IF(O80&gt;M80,"Closed late","No"),IF(TODAY()&gt;M80,"Yes","No")))</f>
        <v/>
      </c>
      <c r="V80" s="25"/>
    </row>
    <row r="81" customFormat="false" ht="15" hidden="false" customHeight="false" outlineLevel="0" collapsed="false">
      <c r="A81" s="25"/>
      <c r="B81" s="26"/>
      <c r="C81" s="25"/>
      <c r="D81" s="25"/>
      <c r="E81" s="25"/>
      <c r="F81" s="25"/>
      <c r="G81" s="25"/>
      <c r="H81" s="25"/>
      <c r="I81" s="25"/>
      <c r="J81" s="27"/>
      <c r="K81" s="25"/>
      <c r="L81" s="22" t="str">
        <f aca="false">IF(OR(B81="",J81=""),"",B81+IFERROR(INDEX(Lists!$D$5:$D$7,MATCH(J81,Lists!$C$5:$C$7,0)),0))</f>
        <v/>
      </c>
      <c r="M81" s="26"/>
      <c r="N81" s="25"/>
      <c r="O81" s="26"/>
      <c r="P81" s="25"/>
      <c r="Q81" s="26"/>
      <c r="R81" s="25"/>
      <c r="S81" s="26"/>
      <c r="T81" s="23" t="str">
        <f aca="true">IF(B81="","",IF(O81&lt;&gt;"",O81-B81,TODAY()-B81))</f>
        <v/>
      </c>
      <c r="U81" s="24" t="str">
        <f aca="true">IF(OR(B81="",M81=""),"",IF(O81&lt;&gt;"",IF(O81&gt;M81,"Closed late","No"),IF(TODAY()&gt;M81,"Yes","No")))</f>
        <v/>
      </c>
      <c r="V81" s="25"/>
    </row>
    <row r="82" customFormat="false" ht="15" hidden="false" customHeight="false" outlineLevel="0" collapsed="false">
      <c r="A82" s="25"/>
      <c r="B82" s="26"/>
      <c r="C82" s="25"/>
      <c r="D82" s="25"/>
      <c r="E82" s="25"/>
      <c r="F82" s="25"/>
      <c r="G82" s="25"/>
      <c r="H82" s="25"/>
      <c r="I82" s="25"/>
      <c r="J82" s="27"/>
      <c r="K82" s="25"/>
      <c r="L82" s="22" t="str">
        <f aca="false">IF(OR(B82="",J82=""),"",B82+IFERROR(INDEX(Lists!$D$5:$D$7,MATCH(J82,Lists!$C$5:$C$7,0)),0))</f>
        <v/>
      </c>
      <c r="M82" s="26"/>
      <c r="N82" s="25"/>
      <c r="O82" s="26"/>
      <c r="P82" s="25"/>
      <c r="Q82" s="26"/>
      <c r="R82" s="25"/>
      <c r="S82" s="26"/>
      <c r="T82" s="23" t="str">
        <f aca="true">IF(B82="","",IF(O82&lt;&gt;"",O82-B82,TODAY()-B82))</f>
        <v/>
      </c>
      <c r="U82" s="24" t="str">
        <f aca="true">IF(OR(B82="",M82=""),"",IF(O82&lt;&gt;"",IF(O82&gt;M82,"Closed late","No"),IF(TODAY()&gt;M82,"Yes","No")))</f>
        <v/>
      </c>
      <c r="V82" s="25"/>
    </row>
    <row r="83" customFormat="false" ht="15" hidden="false" customHeight="false" outlineLevel="0" collapsed="false">
      <c r="A83" s="25"/>
      <c r="B83" s="26"/>
      <c r="C83" s="25"/>
      <c r="D83" s="25"/>
      <c r="E83" s="25"/>
      <c r="F83" s="25"/>
      <c r="G83" s="25"/>
      <c r="H83" s="25"/>
      <c r="I83" s="25"/>
      <c r="J83" s="27"/>
      <c r="K83" s="25"/>
      <c r="L83" s="22" t="str">
        <f aca="false">IF(OR(B83="",J83=""),"",B83+IFERROR(INDEX(Lists!$D$5:$D$7,MATCH(J83,Lists!$C$5:$C$7,0)),0))</f>
        <v/>
      </c>
      <c r="M83" s="26"/>
      <c r="N83" s="25"/>
      <c r="O83" s="26"/>
      <c r="P83" s="25"/>
      <c r="Q83" s="26"/>
      <c r="R83" s="25"/>
      <c r="S83" s="26"/>
      <c r="T83" s="23" t="str">
        <f aca="true">IF(B83="","",IF(O83&lt;&gt;"",O83-B83,TODAY()-B83))</f>
        <v/>
      </c>
      <c r="U83" s="24" t="str">
        <f aca="true">IF(OR(B83="",M83=""),"",IF(O83&lt;&gt;"",IF(O83&gt;M83,"Closed late","No"),IF(TODAY()&gt;M83,"Yes","No")))</f>
        <v/>
      </c>
      <c r="V83" s="25"/>
    </row>
    <row r="84" customFormat="false" ht="15" hidden="false" customHeight="false" outlineLevel="0" collapsed="false">
      <c r="A84" s="25"/>
      <c r="B84" s="26"/>
      <c r="C84" s="25"/>
      <c r="D84" s="25"/>
      <c r="E84" s="25"/>
      <c r="F84" s="25"/>
      <c r="G84" s="25"/>
      <c r="H84" s="25"/>
      <c r="I84" s="25"/>
      <c r="J84" s="27"/>
      <c r="K84" s="25"/>
      <c r="L84" s="22" t="str">
        <f aca="false">IF(OR(B84="",J84=""),"",B84+IFERROR(INDEX(Lists!$D$5:$D$7,MATCH(J84,Lists!$C$5:$C$7,0)),0))</f>
        <v/>
      </c>
      <c r="M84" s="26"/>
      <c r="N84" s="25"/>
      <c r="O84" s="26"/>
      <c r="P84" s="25"/>
      <c r="Q84" s="26"/>
      <c r="R84" s="25"/>
      <c r="S84" s="26"/>
      <c r="T84" s="23" t="str">
        <f aca="true">IF(B84="","",IF(O84&lt;&gt;"",O84-B84,TODAY()-B84))</f>
        <v/>
      </c>
      <c r="U84" s="24" t="str">
        <f aca="true">IF(OR(B84="",M84=""),"",IF(O84&lt;&gt;"",IF(O84&gt;M84,"Closed late","No"),IF(TODAY()&gt;M84,"Yes","No")))</f>
        <v/>
      </c>
      <c r="V84" s="25"/>
    </row>
    <row r="85" customFormat="false" ht="15" hidden="false" customHeight="false" outlineLevel="0" collapsed="false">
      <c r="A85" s="25"/>
      <c r="B85" s="26"/>
      <c r="C85" s="25"/>
      <c r="D85" s="25"/>
      <c r="E85" s="25"/>
      <c r="F85" s="25"/>
      <c r="G85" s="25"/>
      <c r="H85" s="25"/>
      <c r="I85" s="25"/>
      <c r="J85" s="27"/>
      <c r="K85" s="25"/>
      <c r="L85" s="22" t="str">
        <f aca="false">IF(OR(B85="",J85=""),"",B85+IFERROR(INDEX(Lists!$D$5:$D$7,MATCH(J85,Lists!$C$5:$C$7,0)),0))</f>
        <v/>
      </c>
      <c r="M85" s="26"/>
      <c r="N85" s="25"/>
      <c r="O85" s="26"/>
      <c r="P85" s="25"/>
      <c r="Q85" s="26"/>
      <c r="R85" s="25"/>
      <c r="S85" s="26"/>
      <c r="T85" s="23" t="str">
        <f aca="true">IF(B85="","",IF(O85&lt;&gt;"",O85-B85,TODAY()-B85))</f>
        <v/>
      </c>
      <c r="U85" s="24" t="str">
        <f aca="true">IF(OR(B85="",M85=""),"",IF(O85&lt;&gt;"",IF(O85&gt;M85,"Closed late","No"),IF(TODAY()&gt;M85,"Yes","No")))</f>
        <v/>
      </c>
      <c r="V85" s="25"/>
    </row>
    <row r="86" customFormat="false" ht="15" hidden="false" customHeight="false" outlineLevel="0" collapsed="false">
      <c r="A86" s="25"/>
      <c r="B86" s="26"/>
      <c r="C86" s="25"/>
      <c r="D86" s="25"/>
      <c r="E86" s="25"/>
      <c r="F86" s="25"/>
      <c r="G86" s="25"/>
      <c r="H86" s="25"/>
      <c r="I86" s="25"/>
      <c r="J86" s="27"/>
      <c r="K86" s="25"/>
      <c r="L86" s="22" t="str">
        <f aca="false">IF(OR(B86="",J86=""),"",B86+IFERROR(INDEX(Lists!$D$5:$D$7,MATCH(J86,Lists!$C$5:$C$7,0)),0))</f>
        <v/>
      </c>
      <c r="M86" s="26"/>
      <c r="N86" s="25"/>
      <c r="O86" s="26"/>
      <c r="P86" s="25"/>
      <c r="Q86" s="26"/>
      <c r="R86" s="25"/>
      <c r="S86" s="26"/>
      <c r="T86" s="23" t="str">
        <f aca="true">IF(B86="","",IF(O86&lt;&gt;"",O86-B86,TODAY()-B86))</f>
        <v/>
      </c>
      <c r="U86" s="24" t="str">
        <f aca="true">IF(OR(B86="",M86=""),"",IF(O86&lt;&gt;"",IF(O86&gt;M86,"Closed late","No"),IF(TODAY()&gt;M86,"Yes","No")))</f>
        <v/>
      </c>
      <c r="V86" s="25"/>
    </row>
    <row r="87" customFormat="false" ht="15" hidden="false" customHeight="false" outlineLevel="0" collapsed="false">
      <c r="A87" s="25"/>
      <c r="B87" s="26"/>
      <c r="C87" s="25"/>
      <c r="D87" s="25"/>
      <c r="E87" s="25"/>
      <c r="F87" s="25"/>
      <c r="G87" s="25"/>
      <c r="H87" s="25"/>
      <c r="I87" s="25"/>
      <c r="J87" s="27"/>
      <c r="K87" s="25"/>
      <c r="L87" s="22" t="str">
        <f aca="false">IF(OR(B87="",J87=""),"",B87+IFERROR(INDEX(Lists!$D$5:$D$7,MATCH(J87,Lists!$C$5:$C$7,0)),0))</f>
        <v/>
      </c>
      <c r="M87" s="26"/>
      <c r="N87" s="25"/>
      <c r="O87" s="26"/>
      <c r="P87" s="25"/>
      <c r="Q87" s="26"/>
      <c r="R87" s="25"/>
      <c r="S87" s="26"/>
      <c r="T87" s="23" t="str">
        <f aca="true">IF(B87="","",IF(O87&lt;&gt;"",O87-B87,TODAY()-B87))</f>
        <v/>
      </c>
      <c r="U87" s="24" t="str">
        <f aca="true">IF(OR(B87="",M87=""),"",IF(O87&lt;&gt;"",IF(O87&gt;M87,"Closed late","No"),IF(TODAY()&gt;M87,"Yes","No")))</f>
        <v/>
      </c>
      <c r="V87" s="25"/>
    </row>
    <row r="88" customFormat="false" ht="15" hidden="false" customHeight="false" outlineLevel="0" collapsed="false">
      <c r="A88" s="25"/>
      <c r="B88" s="26"/>
      <c r="C88" s="25"/>
      <c r="D88" s="25"/>
      <c r="E88" s="25"/>
      <c r="F88" s="25"/>
      <c r="G88" s="25"/>
      <c r="H88" s="25"/>
      <c r="I88" s="25"/>
      <c r="J88" s="27"/>
      <c r="K88" s="25"/>
      <c r="L88" s="22" t="str">
        <f aca="false">IF(OR(B88="",J88=""),"",B88+IFERROR(INDEX(Lists!$D$5:$D$7,MATCH(J88,Lists!$C$5:$C$7,0)),0))</f>
        <v/>
      </c>
      <c r="M88" s="26"/>
      <c r="N88" s="25"/>
      <c r="O88" s="26"/>
      <c r="P88" s="25"/>
      <c r="Q88" s="26"/>
      <c r="R88" s="25"/>
      <c r="S88" s="26"/>
      <c r="T88" s="23" t="str">
        <f aca="true">IF(B88="","",IF(O88&lt;&gt;"",O88-B88,TODAY()-B88))</f>
        <v/>
      </c>
      <c r="U88" s="24" t="str">
        <f aca="true">IF(OR(B88="",M88=""),"",IF(O88&lt;&gt;"",IF(O88&gt;M88,"Closed late","No"),IF(TODAY()&gt;M88,"Yes","No")))</f>
        <v/>
      </c>
      <c r="V88" s="25"/>
    </row>
    <row r="89" customFormat="false" ht="15" hidden="false" customHeight="false" outlineLevel="0" collapsed="false">
      <c r="A89" s="25"/>
      <c r="B89" s="26"/>
      <c r="C89" s="25"/>
      <c r="D89" s="25"/>
      <c r="E89" s="25"/>
      <c r="F89" s="25"/>
      <c r="G89" s="25"/>
      <c r="H89" s="25"/>
      <c r="I89" s="25"/>
      <c r="J89" s="27"/>
      <c r="K89" s="25"/>
      <c r="L89" s="22" t="str">
        <f aca="false">IF(OR(B89="",J89=""),"",B89+IFERROR(INDEX(Lists!$D$5:$D$7,MATCH(J89,Lists!$C$5:$C$7,0)),0))</f>
        <v/>
      </c>
      <c r="M89" s="26"/>
      <c r="N89" s="25"/>
      <c r="O89" s="26"/>
      <c r="P89" s="25"/>
      <c r="Q89" s="26"/>
      <c r="R89" s="25"/>
      <c r="S89" s="26"/>
      <c r="T89" s="23" t="str">
        <f aca="true">IF(B89="","",IF(O89&lt;&gt;"",O89-B89,TODAY()-B89))</f>
        <v/>
      </c>
      <c r="U89" s="24" t="str">
        <f aca="true">IF(OR(B89="",M89=""),"",IF(O89&lt;&gt;"",IF(O89&gt;M89,"Closed late","No"),IF(TODAY()&gt;M89,"Yes","No")))</f>
        <v/>
      </c>
      <c r="V89" s="25"/>
    </row>
    <row r="90" customFormat="false" ht="15" hidden="false" customHeight="false" outlineLevel="0" collapsed="false">
      <c r="A90" s="25"/>
      <c r="B90" s="26"/>
      <c r="C90" s="25"/>
      <c r="D90" s="25"/>
      <c r="E90" s="25"/>
      <c r="F90" s="25"/>
      <c r="G90" s="25"/>
      <c r="H90" s="25"/>
      <c r="I90" s="25"/>
      <c r="J90" s="27"/>
      <c r="K90" s="25"/>
      <c r="L90" s="22" t="str">
        <f aca="false">IF(OR(B90="",J90=""),"",B90+IFERROR(INDEX(Lists!$D$5:$D$7,MATCH(J90,Lists!$C$5:$C$7,0)),0))</f>
        <v/>
      </c>
      <c r="M90" s="26"/>
      <c r="N90" s="25"/>
      <c r="O90" s="26"/>
      <c r="P90" s="25"/>
      <c r="Q90" s="26"/>
      <c r="R90" s="25"/>
      <c r="S90" s="26"/>
      <c r="T90" s="23" t="str">
        <f aca="true">IF(B90="","",IF(O90&lt;&gt;"",O90-B90,TODAY()-B90))</f>
        <v/>
      </c>
      <c r="U90" s="24" t="str">
        <f aca="true">IF(OR(B90="",M90=""),"",IF(O90&lt;&gt;"",IF(O90&gt;M90,"Closed late","No"),IF(TODAY()&gt;M90,"Yes","No")))</f>
        <v/>
      </c>
      <c r="V90" s="25"/>
    </row>
    <row r="91" customFormat="false" ht="15" hidden="false" customHeight="false" outlineLevel="0" collapsed="false">
      <c r="A91" s="25"/>
      <c r="B91" s="26"/>
      <c r="C91" s="25"/>
      <c r="D91" s="25"/>
      <c r="E91" s="25"/>
      <c r="F91" s="25"/>
      <c r="G91" s="25"/>
      <c r="H91" s="25"/>
      <c r="I91" s="25"/>
      <c r="J91" s="27"/>
      <c r="K91" s="25"/>
      <c r="L91" s="22" t="str">
        <f aca="false">IF(OR(B91="",J91=""),"",B91+IFERROR(INDEX(Lists!$D$5:$D$7,MATCH(J91,Lists!$C$5:$C$7,0)),0))</f>
        <v/>
      </c>
      <c r="M91" s="26"/>
      <c r="N91" s="25"/>
      <c r="O91" s="26"/>
      <c r="P91" s="25"/>
      <c r="Q91" s="26"/>
      <c r="R91" s="25"/>
      <c r="S91" s="26"/>
      <c r="T91" s="23" t="str">
        <f aca="true">IF(B91="","",IF(O91&lt;&gt;"",O91-B91,TODAY()-B91))</f>
        <v/>
      </c>
      <c r="U91" s="24" t="str">
        <f aca="true">IF(OR(B91="",M91=""),"",IF(O91&lt;&gt;"",IF(O91&gt;M91,"Closed late","No"),IF(TODAY()&gt;M91,"Yes","No")))</f>
        <v/>
      </c>
      <c r="V91" s="25"/>
    </row>
    <row r="92" customFormat="false" ht="15" hidden="false" customHeight="false" outlineLevel="0" collapsed="false">
      <c r="A92" s="25"/>
      <c r="B92" s="26"/>
      <c r="C92" s="25"/>
      <c r="D92" s="25"/>
      <c r="E92" s="25"/>
      <c r="F92" s="25"/>
      <c r="G92" s="25"/>
      <c r="H92" s="25"/>
      <c r="I92" s="25"/>
      <c r="J92" s="27"/>
      <c r="K92" s="25"/>
      <c r="L92" s="22" t="str">
        <f aca="false">IF(OR(B92="",J92=""),"",B92+IFERROR(INDEX(Lists!$D$5:$D$7,MATCH(J92,Lists!$C$5:$C$7,0)),0))</f>
        <v/>
      </c>
      <c r="M92" s="26"/>
      <c r="N92" s="25"/>
      <c r="O92" s="26"/>
      <c r="P92" s="25"/>
      <c r="Q92" s="26"/>
      <c r="R92" s="25"/>
      <c r="S92" s="26"/>
      <c r="T92" s="23" t="str">
        <f aca="true">IF(B92="","",IF(O92&lt;&gt;"",O92-B92,TODAY()-B92))</f>
        <v/>
      </c>
      <c r="U92" s="24" t="str">
        <f aca="true">IF(OR(B92="",M92=""),"",IF(O92&lt;&gt;"",IF(O92&gt;M92,"Closed late","No"),IF(TODAY()&gt;M92,"Yes","No")))</f>
        <v/>
      </c>
      <c r="V92" s="25"/>
    </row>
    <row r="93" customFormat="false" ht="15" hidden="false" customHeight="false" outlineLevel="0" collapsed="false">
      <c r="A93" s="25"/>
      <c r="B93" s="26"/>
      <c r="C93" s="25"/>
      <c r="D93" s="25"/>
      <c r="E93" s="25"/>
      <c r="F93" s="25"/>
      <c r="G93" s="25"/>
      <c r="H93" s="25"/>
      <c r="I93" s="25"/>
      <c r="J93" s="27"/>
      <c r="K93" s="25"/>
      <c r="L93" s="22" t="str">
        <f aca="false">IF(OR(B93="",J93=""),"",B93+IFERROR(INDEX(Lists!$D$5:$D$7,MATCH(J93,Lists!$C$5:$C$7,0)),0))</f>
        <v/>
      </c>
      <c r="M93" s="26"/>
      <c r="N93" s="25"/>
      <c r="O93" s="26"/>
      <c r="P93" s="25"/>
      <c r="Q93" s="26"/>
      <c r="R93" s="25"/>
      <c r="S93" s="26"/>
      <c r="T93" s="23" t="str">
        <f aca="true">IF(B93="","",IF(O93&lt;&gt;"",O93-B93,TODAY()-B93))</f>
        <v/>
      </c>
      <c r="U93" s="24" t="str">
        <f aca="true">IF(OR(B93="",M93=""),"",IF(O93&lt;&gt;"",IF(O93&gt;M93,"Closed late","No"),IF(TODAY()&gt;M93,"Yes","No")))</f>
        <v/>
      </c>
      <c r="V93" s="25"/>
    </row>
    <row r="94" customFormat="false" ht="15" hidden="false" customHeight="false" outlineLevel="0" collapsed="false">
      <c r="A94" s="25"/>
      <c r="B94" s="26"/>
      <c r="C94" s="25"/>
      <c r="D94" s="25"/>
      <c r="E94" s="25"/>
      <c r="F94" s="25"/>
      <c r="G94" s="25"/>
      <c r="H94" s="25"/>
      <c r="I94" s="25"/>
      <c r="J94" s="27"/>
      <c r="K94" s="25"/>
      <c r="L94" s="22" t="str">
        <f aca="false">IF(OR(B94="",J94=""),"",B94+IFERROR(INDEX(Lists!$D$5:$D$7,MATCH(J94,Lists!$C$5:$C$7,0)),0))</f>
        <v/>
      </c>
      <c r="M94" s="26"/>
      <c r="N94" s="25"/>
      <c r="O94" s="26"/>
      <c r="P94" s="25"/>
      <c r="Q94" s="26"/>
      <c r="R94" s="25"/>
      <c r="S94" s="26"/>
      <c r="T94" s="23" t="str">
        <f aca="true">IF(B94="","",IF(O94&lt;&gt;"",O94-B94,TODAY()-B94))</f>
        <v/>
      </c>
      <c r="U94" s="24" t="str">
        <f aca="true">IF(OR(B94="",M94=""),"",IF(O94&lt;&gt;"",IF(O94&gt;M94,"Closed late","No"),IF(TODAY()&gt;M94,"Yes","No")))</f>
        <v/>
      </c>
      <c r="V94" s="25"/>
    </row>
    <row r="95" customFormat="false" ht="15" hidden="false" customHeight="false" outlineLevel="0" collapsed="false">
      <c r="A95" s="25"/>
      <c r="B95" s="26"/>
      <c r="C95" s="25"/>
      <c r="D95" s="25"/>
      <c r="E95" s="25"/>
      <c r="F95" s="25"/>
      <c r="G95" s="25"/>
      <c r="H95" s="25"/>
      <c r="I95" s="25"/>
      <c r="J95" s="27"/>
      <c r="K95" s="25"/>
      <c r="L95" s="22" t="str">
        <f aca="false">IF(OR(B95="",J95=""),"",B95+IFERROR(INDEX(Lists!$D$5:$D$7,MATCH(J95,Lists!$C$5:$C$7,0)),0))</f>
        <v/>
      </c>
      <c r="M95" s="26"/>
      <c r="N95" s="25"/>
      <c r="O95" s="26"/>
      <c r="P95" s="25"/>
      <c r="Q95" s="26"/>
      <c r="R95" s="25"/>
      <c r="S95" s="26"/>
      <c r="T95" s="23" t="str">
        <f aca="true">IF(B95="","",IF(O95&lt;&gt;"",O95-B95,TODAY()-B95))</f>
        <v/>
      </c>
      <c r="U95" s="24" t="str">
        <f aca="true">IF(OR(B95="",M95=""),"",IF(O95&lt;&gt;"",IF(O95&gt;M95,"Closed late","No"),IF(TODAY()&gt;M95,"Yes","No")))</f>
        <v/>
      </c>
      <c r="V95" s="25"/>
    </row>
    <row r="96" customFormat="false" ht="15" hidden="false" customHeight="false" outlineLevel="0" collapsed="false">
      <c r="A96" s="25"/>
      <c r="B96" s="26"/>
      <c r="C96" s="25"/>
      <c r="D96" s="25"/>
      <c r="E96" s="25"/>
      <c r="F96" s="25"/>
      <c r="G96" s="25"/>
      <c r="H96" s="25"/>
      <c r="I96" s="25"/>
      <c r="J96" s="27"/>
      <c r="K96" s="25"/>
      <c r="L96" s="22" t="str">
        <f aca="false">IF(OR(B96="",J96=""),"",B96+IFERROR(INDEX(Lists!$D$5:$D$7,MATCH(J96,Lists!$C$5:$C$7,0)),0))</f>
        <v/>
      </c>
      <c r="M96" s="26"/>
      <c r="N96" s="25"/>
      <c r="O96" s="26"/>
      <c r="P96" s="25"/>
      <c r="Q96" s="26"/>
      <c r="R96" s="25"/>
      <c r="S96" s="26"/>
      <c r="T96" s="23" t="str">
        <f aca="true">IF(B96="","",IF(O96&lt;&gt;"",O96-B96,TODAY()-B96))</f>
        <v/>
      </c>
      <c r="U96" s="24" t="str">
        <f aca="true">IF(OR(B96="",M96=""),"",IF(O96&lt;&gt;"",IF(O96&gt;M96,"Closed late","No"),IF(TODAY()&gt;M96,"Yes","No")))</f>
        <v/>
      </c>
      <c r="V96" s="25"/>
    </row>
    <row r="97" customFormat="false" ht="15" hidden="false" customHeight="false" outlineLevel="0" collapsed="false">
      <c r="A97" s="25"/>
      <c r="B97" s="26"/>
      <c r="C97" s="25"/>
      <c r="D97" s="25"/>
      <c r="E97" s="25"/>
      <c r="F97" s="25"/>
      <c r="G97" s="25"/>
      <c r="H97" s="25"/>
      <c r="I97" s="25"/>
      <c r="J97" s="27"/>
      <c r="K97" s="25"/>
      <c r="L97" s="22" t="str">
        <f aca="false">IF(OR(B97="",J97=""),"",B97+IFERROR(INDEX(Lists!$D$5:$D$7,MATCH(J97,Lists!$C$5:$C$7,0)),0))</f>
        <v/>
      </c>
      <c r="M97" s="26"/>
      <c r="N97" s="25"/>
      <c r="O97" s="26"/>
      <c r="P97" s="25"/>
      <c r="Q97" s="26"/>
      <c r="R97" s="25"/>
      <c r="S97" s="26"/>
      <c r="T97" s="23" t="str">
        <f aca="true">IF(B97="","",IF(O97&lt;&gt;"",O97-B97,TODAY()-B97))</f>
        <v/>
      </c>
      <c r="U97" s="24" t="str">
        <f aca="true">IF(OR(B97="",M97=""),"",IF(O97&lt;&gt;"",IF(O97&gt;M97,"Closed late","No"),IF(TODAY()&gt;M97,"Yes","No")))</f>
        <v/>
      </c>
      <c r="V97" s="25"/>
    </row>
    <row r="98" customFormat="false" ht="15" hidden="false" customHeight="false" outlineLevel="0" collapsed="false">
      <c r="A98" s="25"/>
      <c r="B98" s="26"/>
      <c r="C98" s="25"/>
      <c r="D98" s="25"/>
      <c r="E98" s="25"/>
      <c r="F98" s="25"/>
      <c r="G98" s="25"/>
      <c r="H98" s="25"/>
      <c r="I98" s="25"/>
      <c r="J98" s="27"/>
      <c r="K98" s="25"/>
      <c r="L98" s="22" t="str">
        <f aca="false">IF(OR(B98="",J98=""),"",B98+IFERROR(INDEX(Lists!$D$5:$D$7,MATCH(J98,Lists!$C$5:$C$7,0)),0))</f>
        <v/>
      </c>
      <c r="M98" s="26"/>
      <c r="N98" s="25"/>
      <c r="O98" s="26"/>
      <c r="P98" s="25"/>
      <c r="Q98" s="26"/>
      <c r="R98" s="25"/>
      <c r="S98" s="26"/>
      <c r="T98" s="23" t="str">
        <f aca="true">IF(B98="","",IF(O98&lt;&gt;"",O98-B98,TODAY()-B98))</f>
        <v/>
      </c>
      <c r="U98" s="24" t="str">
        <f aca="true">IF(OR(B98="",M98=""),"",IF(O98&lt;&gt;"",IF(O98&gt;M98,"Closed late","No"),IF(TODAY()&gt;M98,"Yes","No")))</f>
        <v/>
      </c>
      <c r="V98" s="25"/>
    </row>
    <row r="99" customFormat="false" ht="15" hidden="false" customHeight="false" outlineLevel="0" collapsed="false">
      <c r="A99" s="25"/>
      <c r="B99" s="26"/>
      <c r="C99" s="25"/>
      <c r="D99" s="25"/>
      <c r="E99" s="25"/>
      <c r="F99" s="25"/>
      <c r="G99" s="25"/>
      <c r="H99" s="25"/>
      <c r="I99" s="25"/>
      <c r="J99" s="27"/>
      <c r="K99" s="25"/>
      <c r="L99" s="22" t="str">
        <f aca="false">IF(OR(B99="",J99=""),"",B99+IFERROR(INDEX(Lists!$D$5:$D$7,MATCH(J99,Lists!$C$5:$C$7,0)),0))</f>
        <v/>
      </c>
      <c r="M99" s="26"/>
      <c r="N99" s="25"/>
      <c r="O99" s="26"/>
      <c r="P99" s="25"/>
      <c r="Q99" s="26"/>
      <c r="R99" s="25"/>
      <c r="S99" s="26"/>
      <c r="T99" s="23" t="str">
        <f aca="true">IF(B99="","",IF(O99&lt;&gt;"",O99-B99,TODAY()-B99))</f>
        <v/>
      </c>
      <c r="U99" s="24" t="str">
        <f aca="true">IF(OR(B99="",M99=""),"",IF(O99&lt;&gt;"",IF(O99&gt;M99,"Closed late","No"),IF(TODAY()&gt;M99,"Yes","No")))</f>
        <v/>
      </c>
      <c r="V99" s="25"/>
    </row>
    <row r="100" customFormat="false" ht="15" hidden="false" customHeight="false" outlineLevel="0" collapsed="false">
      <c r="A100" s="25"/>
      <c r="B100" s="26"/>
      <c r="C100" s="25"/>
      <c r="D100" s="25"/>
      <c r="E100" s="25"/>
      <c r="F100" s="25"/>
      <c r="G100" s="25"/>
      <c r="H100" s="25"/>
      <c r="I100" s="25"/>
      <c r="J100" s="27"/>
      <c r="K100" s="25"/>
      <c r="L100" s="22" t="str">
        <f aca="false">IF(OR(B100="",J100=""),"",B100+IFERROR(INDEX(Lists!$D$5:$D$7,MATCH(J100,Lists!$C$5:$C$7,0)),0))</f>
        <v/>
      </c>
      <c r="M100" s="26"/>
      <c r="N100" s="25"/>
      <c r="O100" s="26"/>
      <c r="P100" s="25"/>
      <c r="Q100" s="26"/>
      <c r="R100" s="25"/>
      <c r="S100" s="26"/>
      <c r="T100" s="23" t="str">
        <f aca="true">IF(B100="","",IF(O100&lt;&gt;"",O100-B100,TODAY()-B100))</f>
        <v/>
      </c>
      <c r="U100" s="24" t="str">
        <f aca="true">IF(OR(B100="",M100=""),"",IF(O100&lt;&gt;"",IF(O100&gt;M100,"Closed late","No"),IF(TODAY()&gt;M100,"Yes","No")))</f>
        <v/>
      </c>
      <c r="V100" s="25"/>
    </row>
    <row r="101" customFormat="false" ht="15" hidden="false" customHeight="false" outlineLevel="0" collapsed="false">
      <c r="A101" s="25"/>
      <c r="B101" s="26"/>
      <c r="C101" s="25"/>
      <c r="D101" s="25"/>
      <c r="E101" s="25"/>
      <c r="F101" s="25"/>
      <c r="G101" s="25"/>
      <c r="H101" s="25"/>
      <c r="I101" s="25"/>
      <c r="J101" s="27"/>
      <c r="K101" s="25"/>
      <c r="L101" s="22" t="str">
        <f aca="false">IF(OR(B101="",J101=""),"",B101+IFERROR(INDEX(Lists!$D$5:$D$7,MATCH(J101,Lists!$C$5:$C$7,0)),0))</f>
        <v/>
      </c>
      <c r="M101" s="26"/>
      <c r="N101" s="25"/>
      <c r="O101" s="26"/>
      <c r="P101" s="25"/>
      <c r="Q101" s="26"/>
      <c r="R101" s="25"/>
      <c r="S101" s="26"/>
      <c r="T101" s="23" t="str">
        <f aca="true">IF(B101="","",IF(O101&lt;&gt;"",O101-B101,TODAY()-B101))</f>
        <v/>
      </c>
      <c r="U101" s="24" t="str">
        <f aca="true">IF(OR(B101="",M101=""),"",IF(O101&lt;&gt;"",IF(O101&gt;M101,"Closed late","No"),IF(TODAY()&gt;M101,"Yes","No")))</f>
        <v/>
      </c>
      <c r="V101" s="25"/>
    </row>
    <row r="102" customFormat="false" ht="15" hidden="false" customHeight="false" outlineLevel="0" collapsed="false">
      <c r="A102" s="25"/>
      <c r="B102" s="26"/>
      <c r="C102" s="25"/>
      <c r="D102" s="25"/>
      <c r="E102" s="25"/>
      <c r="F102" s="25"/>
      <c r="G102" s="25"/>
      <c r="H102" s="25"/>
      <c r="I102" s="25"/>
      <c r="J102" s="27"/>
      <c r="K102" s="25"/>
      <c r="L102" s="22" t="str">
        <f aca="false">IF(OR(B102="",J102=""),"",B102+IFERROR(INDEX(Lists!$D$5:$D$7,MATCH(J102,Lists!$C$5:$C$7,0)),0))</f>
        <v/>
      </c>
      <c r="M102" s="26"/>
      <c r="N102" s="25"/>
      <c r="O102" s="26"/>
      <c r="P102" s="25"/>
      <c r="Q102" s="26"/>
      <c r="R102" s="25"/>
      <c r="S102" s="26"/>
      <c r="T102" s="23" t="str">
        <f aca="true">IF(B102="","",IF(O102&lt;&gt;"",O102-B102,TODAY()-B102))</f>
        <v/>
      </c>
      <c r="U102" s="24" t="str">
        <f aca="true">IF(OR(B102="",M102=""),"",IF(O102&lt;&gt;"",IF(O102&gt;M102,"Closed late","No"),IF(TODAY()&gt;M102,"Yes","No")))</f>
        <v/>
      </c>
      <c r="V102" s="25"/>
    </row>
    <row r="103" customFormat="false" ht="15" hidden="false" customHeight="false" outlineLevel="0" collapsed="false">
      <c r="A103" s="25"/>
      <c r="B103" s="26"/>
      <c r="C103" s="25"/>
      <c r="D103" s="25"/>
      <c r="E103" s="25"/>
      <c r="F103" s="25"/>
      <c r="G103" s="25"/>
      <c r="H103" s="25"/>
      <c r="I103" s="25"/>
      <c r="J103" s="27"/>
      <c r="K103" s="25"/>
      <c r="L103" s="22" t="str">
        <f aca="false">IF(OR(B103="",J103=""),"",B103+IFERROR(INDEX(Lists!$D$5:$D$7,MATCH(J103,Lists!$C$5:$C$7,0)),0))</f>
        <v/>
      </c>
      <c r="M103" s="26"/>
      <c r="N103" s="25"/>
      <c r="O103" s="26"/>
      <c r="P103" s="25"/>
      <c r="Q103" s="26"/>
      <c r="R103" s="25"/>
      <c r="S103" s="26"/>
      <c r="T103" s="23" t="str">
        <f aca="true">IF(B103="","",IF(O103&lt;&gt;"",O103-B103,TODAY()-B103))</f>
        <v/>
      </c>
      <c r="U103" s="24" t="str">
        <f aca="true">IF(OR(B103="",M103=""),"",IF(O103&lt;&gt;"",IF(O103&gt;M103,"Closed late","No"),IF(TODAY()&gt;M103,"Yes","No")))</f>
        <v/>
      </c>
      <c r="V103" s="25"/>
    </row>
    <row r="104" customFormat="false" ht="15" hidden="false" customHeight="false" outlineLevel="0" collapsed="false">
      <c r="A104" s="25"/>
      <c r="B104" s="26"/>
      <c r="C104" s="25"/>
      <c r="D104" s="25"/>
      <c r="E104" s="25"/>
      <c r="F104" s="25"/>
      <c r="G104" s="25"/>
      <c r="H104" s="25"/>
      <c r="I104" s="25"/>
      <c r="J104" s="27"/>
      <c r="K104" s="25"/>
      <c r="L104" s="22" t="str">
        <f aca="false">IF(OR(B104="",J104=""),"",B104+IFERROR(INDEX(Lists!$D$5:$D$7,MATCH(J104,Lists!$C$5:$C$7,0)),0))</f>
        <v/>
      </c>
      <c r="M104" s="26"/>
      <c r="N104" s="25"/>
      <c r="O104" s="26"/>
      <c r="P104" s="25"/>
      <c r="Q104" s="26"/>
      <c r="R104" s="25"/>
      <c r="S104" s="26"/>
      <c r="T104" s="23" t="str">
        <f aca="true">IF(B104="","",IF(O104&lt;&gt;"",O104-B104,TODAY()-B104))</f>
        <v/>
      </c>
      <c r="U104" s="24" t="str">
        <f aca="true">IF(OR(B104="",M104=""),"",IF(O104&lt;&gt;"",IF(O104&gt;M104,"Closed late","No"),IF(TODAY()&gt;M104,"Yes","No")))</f>
        <v/>
      </c>
      <c r="V104" s="25"/>
    </row>
    <row r="105" customFormat="false" ht="15" hidden="false" customHeight="false" outlineLevel="0" collapsed="false">
      <c r="A105" s="25"/>
      <c r="B105" s="26"/>
      <c r="C105" s="25"/>
      <c r="D105" s="25"/>
      <c r="E105" s="25"/>
      <c r="F105" s="25"/>
      <c r="G105" s="25"/>
      <c r="H105" s="25"/>
      <c r="I105" s="25"/>
      <c r="J105" s="27"/>
      <c r="K105" s="25"/>
      <c r="L105" s="22" t="str">
        <f aca="false">IF(OR(B105="",J105=""),"",B105+IFERROR(INDEX(Lists!$D$5:$D$7,MATCH(J105,Lists!$C$5:$C$7,0)),0))</f>
        <v/>
      </c>
      <c r="M105" s="26"/>
      <c r="N105" s="25"/>
      <c r="O105" s="26"/>
      <c r="P105" s="25"/>
      <c r="Q105" s="26"/>
      <c r="R105" s="25"/>
      <c r="S105" s="26"/>
      <c r="T105" s="23" t="str">
        <f aca="true">IF(B105="","",IF(O105&lt;&gt;"",O105-B105,TODAY()-B105))</f>
        <v/>
      </c>
      <c r="U105" s="24" t="str">
        <f aca="true">IF(OR(B105="",M105=""),"",IF(O105&lt;&gt;"",IF(O105&gt;M105,"Closed late","No"),IF(TODAY()&gt;M105,"Yes","No")))</f>
        <v/>
      </c>
      <c r="V105" s="25"/>
    </row>
    <row r="106" customFormat="false" ht="15" hidden="false" customHeight="false" outlineLevel="0" collapsed="false">
      <c r="A106" s="25"/>
      <c r="B106" s="26"/>
      <c r="C106" s="25"/>
      <c r="D106" s="25"/>
      <c r="E106" s="25"/>
      <c r="F106" s="25"/>
      <c r="G106" s="25"/>
      <c r="H106" s="25"/>
      <c r="I106" s="25"/>
      <c r="J106" s="27"/>
      <c r="K106" s="25"/>
      <c r="L106" s="22" t="str">
        <f aca="false">IF(OR(B106="",J106=""),"",B106+IFERROR(INDEX(Lists!$D$5:$D$7,MATCH(J106,Lists!$C$5:$C$7,0)),0))</f>
        <v/>
      </c>
      <c r="M106" s="26"/>
      <c r="N106" s="25"/>
      <c r="O106" s="26"/>
      <c r="P106" s="25"/>
      <c r="Q106" s="26"/>
      <c r="R106" s="25"/>
      <c r="S106" s="26"/>
      <c r="T106" s="23" t="str">
        <f aca="true">IF(B106="","",IF(O106&lt;&gt;"",O106-B106,TODAY()-B106))</f>
        <v/>
      </c>
      <c r="U106" s="24" t="str">
        <f aca="true">IF(OR(B106="",M106=""),"",IF(O106&lt;&gt;"",IF(O106&gt;M106,"Closed late","No"),IF(TODAY()&gt;M106,"Yes","No")))</f>
        <v/>
      </c>
      <c r="V106" s="25"/>
    </row>
    <row r="107" customFormat="false" ht="15" hidden="false" customHeight="false" outlineLevel="0" collapsed="false">
      <c r="A107" s="25"/>
      <c r="B107" s="26"/>
      <c r="C107" s="25"/>
      <c r="D107" s="25"/>
      <c r="E107" s="25"/>
      <c r="F107" s="25"/>
      <c r="G107" s="25"/>
      <c r="H107" s="25"/>
      <c r="I107" s="25"/>
      <c r="J107" s="27"/>
      <c r="K107" s="25"/>
      <c r="L107" s="22" t="str">
        <f aca="false">IF(OR(B107="",J107=""),"",B107+IFERROR(INDEX(Lists!$D$5:$D$7,MATCH(J107,Lists!$C$5:$C$7,0)),0))</f>
        <v/>
      </c>
      <c r="M107" s="26"/>
      <c r="N107" s="25"/>
      <c r="O107" s="26"/>
      <c r="P107" s="25"/>
      <c r="Q107" s="26"/>
      <c r="R107" s="25"/>
      <c r="S107" s="26"/>
      <c r="T107" s="23" t="str">
        <f aca="true">IF(B107="","",IF(O107&lt;&gt;"",O107-B107,TODAY()-B107))</f>
        <v/>
      </c>
      <c r="U107" s="24" t="str">
        <f aca="true">IF(OR(B107="",M107=""),"",IF(O107&lt;&gt;"",IF(O107&gt;M107,"Closed late","No"),IF(TODAY()&gt;M107,"Yes","No")))</f>
        <v/>
      </c>
      <c r="V107" s="25"/>
    </row>
    <row r="108" customFormat="false" ht="15" hidden="false" customHeight="false" outlineLevel="0" collapsed="false">
      <c r="A108" s="25"/>
      <c r="B108" s="26"/>
      <c r="C108" s="25"/>
      <c r="D108" s="25"/>
      <c r="E108" s="25"/>
      <c r="F108" s="25"/>
      <c r="G108" s="25"/>
      <c r="H108" s="25"/>
      <c r="I108" s="25"/>
      <c r="J108" s="27"/>
      <c r="K108" s="25"/>
      <c r="L108" s="22" t="str">
        <f aca="false">IF(OR(B108="",J108=""),"",B108+IFERROR(INDEX(Lists!$D$5:$D$7,MATCH(J108,Lists!$C$5:$C$7,0)),0))</f>
        <v/>
      </c>
      <c r="M108" s="26"/>
      <c r="N108" s="25"/>
      <c r="O108" s="26"/>
      <c r="P108" s="25"/>
      <c r="Q108" s="26"/>
      <c r="R108" s="25"/>
      <c r="S108" s="26"/>
      <c r="T108" s="23" t="str">
        <f aca="true">IF(B108="","",IF(O108&lt;&gt;"",O108-B108,TODAY()-B108))</f>
        <v/>
      </c>
      <c r="U108" s="24" t="str">
        <f aca="true">IF(OR(B108="",M108=""),"",IF(O108&lt;&gt;"",IF(O108&gt;M108,"Closed late","No"),IF(TODAY()&gt;M108,"Yes","No")))</f>
        <v/>
      </c>
      <c r="V108" s="25"/>
    </row>
    <row r="109" customFormat="false" ht="15" hidden="false" customHeight="false" outlineLevel="0" collapsed="false">
      <c r="A109" s="25"/>
      <c r="B109" s="26"/>
      <c r="C109" s="25"/>
      <c r="D109" s="25"/>
      <c r="E109" s="25"/>
      <c r="F109" s="25"/>
      <c r="G109" s="25"/>
      <c r="H109" s="25"/>
      <c r="I109" s="25"/>
      <c r="J109" s="27"/>
      <c r="K109" s="25"/>
      <c r="L109" s="22" t="str">
        <f aca="false">IF(OR(B109="",J109=""),"",B109+IFERROR(INDEX(Lists!$D$5:$D$7,MATCH(J109,Lists!$C$5:$C$7,0)),0))</f>
        <v/>
      </c>
      <c r="M109" s="26"/>
      <c r="N109" s="25"/>
      <c r="O109" s="26"/>
      <c r="P109" s="25"/>
      <c r="Q109" s="26"/>
      <c r="R109" s="25"/>
      <c r="S109" s="26"/>
      <c r="T109" s="23" t="str">
        <f aca="true">IF(B109="","",IF(O109&lt;&gt;"",O109-B109,TODAY()-B109))</f>
        <v/>
      </c>
      <c r="U109" s="24" t="str">
        <f aca="true">IF(OR(B109="",M109=""),"",IF(O109&lt;&gt;"",IF(O109&gt;M109,"Closed late","No"),IF(TODAY()&gt;M109,"Yes","No")))</f>
        <v/>
      </c>
      <c r="V109" s="25"/>
    </row>
    <row r="110" customFormat="false" ht="15" hidden="false" customHeight="false" outlineLevel="0" collapsed="false">
      <c r="A110" s="25"/>
      <c r="B110" s="26"/>
      <c r="C110" s="25"/>
      <c r="D110" s="25"/>
      <c r="E110" s="25"/>
      <c r="F110" s="25"/>
      <c r="G110" s="25"/>
      <c r="H110" s="25"/>
      <c r="I110" s="25"/>
      <c r="J110" s="27"/>
      <c r="K110" s="25"/>
      <c r="L110" s="22" t="str">
        <f aca="false">IF(OR(B110="",J110=""),"",B110+IFERROR(INDEX(Lists!$D$5:$D$7,MATCH(J110,Lists!$C$5:$C$7,0)),0))</f>
        <v/>
      </c>
      <c r="M110" s="26"/>
      <c r="N110" s="25"/>
      <c r="O110" s="26"/>
      <c r="P110" s="25"/>
      <c r="Q110" s="26"/>
      <c r="R110" s="25"/>
      <c r="S110" s="26"/>
      <c r="T110" s="23" t="str">
        <f aca="true">IF(B110="","",IF(O110&lt;&gt;"",O110-B110,TODAY()-B110))</f>
        <v/>
      </c>
      <c r="U110" s="24" t="str">
        <f aca="true">IF(OR(B110="",M110=""),"",IF(O110&lt;&gt;"",IF(O110&gt;M110,"Closed late","No"),IF(TODAY()&gt;M110,"Yes","No")))</f>
        <v/>
      </c>
      <c r="V110" s="25"/>
    </row>
    <row r="111" customFormat="false" ht="15" hidden="false" customHeight="false" outlineLevel="0" collapsed="false">
      <c r="A111" s="25"/>
      <c r="B111" s="26"/>
      <c r="C111" s="25"/>
      <c r="D111" s="25"/>
      <c r="E111" s="25"/>
      <c r="F111" s="25"/>
      <c r="G111" s="25"/>
      <c r="H111" s="25"/>
      <c r="I111" s="25"/>
      <c r="J111" s="27"/>
      <c r="K111" s="25"/>
      <c r="L111" s="22" t="str">
        <f aca="false">IF(OR(B111="",J111=""),"",B111+IFERROR(INDEX(Lists!$D$5:$D$7,MATCH(J111,Lists!$C$5:$C$7,0)),0))</f>
        <v/>
      </c>
      <c r="M111" s="26"/>
      <c r="N111" s="25"/>
      <c r="O111" s="26"/>
      <c r="P111" s="25"/>
      <c r="Q111" s="26"/>
      <c r="R111" s="25"/>
      <c r="S111" s="26"/>
      <c r="T111" s="23" t="str">
        <f aca="true">IF(B111="","",IF(O111&lt;&gt;"",O111-B111,TODAY()-B111))</f>
        <v/>
      </c>
      <c r="U111" s="24" t="str">
        <f aca="true">IF(OR(B111="",M111=""),"",IF(O111&lt;&gt;"",IF(O111&gt;M111,"Closed late","No"),IF(TODAY()&gt;M111,"Yes","No")))</f>
        <v/>
      </c>
      <c r="V111" s="25"/>
    </row>
    <row r="112" customFormat="false" ht="15" hidden="false" customHeight="false" outlineLevel="0" collapsed="false">
      <c r="A112" s="25"/>
      <c r="B112" s="26"/>
      <c r="C112" s="25"/>
      <c r="D112" s="25"/>
      <c r="E112" s="25"/>
      <c r="F112" s="25"/>
      <c r="G112" s="25"/>
      <c r="H112" s="25"/>
      <c r="I112" s="25"/>
      <c r="J112" s="27"/>
      <c r="K112" s="25"/>
      <c r="L112" s="22" t="str">
        <f aca="false">IF(OR(B112="",J112=""),"",B112+IFERROR(INDEX(Lists!$D$5:$D$7,MATCH(J112,Lists!$C$5:$C$7,0)),0))</f>
        <v/>
      </c>
      <c r="M112" s="26"/>
      <c r="N112" s="25"/>
      <c r="O112" s="26"/>
      <c r="P112" s="25"/>
      <c r="Q112" s="26"/>
      <c r="R112" s="25"/>
      <c r="S112" s="26"/>
      <c r="T112" s="23" t="str">
        <f aca="true">IF(B112="","",IF(O112&lt;&gt;"",O112-B112,TODAY()-B112))</f>
        <v/>
      </c>
      <c r="U112" s="24" t="str">
        <f aca="true">IF(OR(B112="",M112=""),"",IF(O112&lt;&gt;"",IF(O112&gt;M112,"Closed late","No"),IF(TODAY()&gt;M112,"Yes","No")))</f>
        <v/>
      </c>
      <c r="V112" s="25"/>
    </row>
    <row r="113" customFormat="false" ht="15" hidden="false" customHeight="false" outlineLevel="0" collapsed="false">
      <c r="A113" s="25"/>
      <c r="B113" s="26"/>
      <c r="C113" s="25"/>
      <c r="D113" s="25"/>
      <c r="E113" s="25"/>
      <c r="F113" s="25"/>
      <c r="G113" s="25"/>
      <c r="H113" s="25"/>
      <c r="I113" s="25"/>
      <c r="J113" s="27"/>
      <c r="K113" s="25"/>
      <c r="L113" s="22" t="str">
        <f aca="false">IF(OR(B113="",J113=""),"",B113+IFERROR(INDEX(Lists!$D$5:$D$7,MATCH(J113,Lists!$C$5:$C$7,0)),0))</f>
        <v/>
      </c>
      <c r="M113" s="26"/>
      <c r="N113" s="25"/>
      <c r="O113" s="26"/>
      <c r="P113" s="25"/>
      <c r="Q113" s="26"/>
      <c r="R113" s="25"/>
      <c r="S113" s="26"/>
      <c r="T113" s="23" t="str">
        <f aca="true">IF(B113="","",IF(O113&lt;&gt;"",O113-B113,TODAY()-B113))</f>
        <v/>
      </c>
      <c r="U113" s="24" t="str">
        <f aca="true">IF(OR(B113="",M113=""),"",IF(O113&lt;&gt;"",IF(O113&gt;M113,"Closed late","No"),IF(TODAY()&gt;M113,"Yes","No")))</f>
        <v/>
      </c>
      <c r="V113" s="25"/>
    </row>
    <row r="114" customFormat="false" ht="15" hidden="false" customHeight="false" outlineLevel="0" collapsed="false">
      <c r="A114" s="25"/>
      <c r="B114" s="26"/>
      <c r="C114" s="25"/>
      <c r="D114" s="25"/>
      <c r="E114" s="25"/>
      <c r="F114" s="25"/>
      <c r="G114" s="25"/>
      <c r="H114" s="25"/>
      <c r="I114" s="25"/>
      <c r="J114" s="27"/>
      <c r="K114" s="25"/>
      <c r="L114" s="22" t="str">
        <f aca="false">IF(OR(B114="",J114=""),"",B114+IFERROR(INDEX(Lists!$D$5:$D$7,MATCH(J114,Lists!$C$5:$C$7,0)),0))</f>
        <v/>
      </c>
      <c r="M114" s="26"/>
      <c r="N114" s="25"/>
      <c r="O114" s="26"/>
      <c r="P114" s="25"/>
      <c r="Q114" s="26"/>
      <c r="R114" s="25"/>
      <c r="S114" s="26"/>
      <c r="T114" s="23" t="str">
        <f aca="true">IF(B114="","",IF(O114&lt;&gt;"",O114-B114,TODAY()-B114))</f>
        <v/>
      </c>
      <c r="U114" s="24" t="str">
        <f aca="true">IF(OR(B114="",M114=""),"",IF(O114&lt;&gt;"",IF(O114&gt;M114,"Closed late","No"),IF(TODAY()&gt;M114,"Yes","No")))</f>
        <v/>
      </c>
      <c r="V114" s="25"/>
    </row>
    <row r="115" customFormat="false" ht="15" hidden="false" customHeight="false" outlineLevel="0" collapsed="false">
      <c r="A115" s="25"/>
      <c r="B115" s="26"/>
      <c r="C115" s="25"/>
      <c r="D115" s="25"/>
      <c r="E115" s="25"/>
      <c r="F115" s="25"/>
      <c r="G115" s="25"/>
      <c r="H115" s="25"/>
      <c r="I115" s="25"/>
      <c r="J115" s="27"/>
      <c r="K115" s="25"/>
      <c r="L115" s="22" t="str">
        <f aca="false">IF(OR(B115="",J115=""),"",B115+IFERROR(INDEX(Lists!$D$5:$D$7,MATCH(J115,Lists!$C$5:$C$7,0)),0))</f>
        <v/>
      </c>
      <c r="M115" s="26"/>
      <c r="N115" s="25"/>
      <c r="O115" s="26"/>
      <c r="P115" s="25"/>
      <c r="Q115" s="26"/>
      <c r="R115" s="25"/>
      <c r="S115" s="26"/>
      <c r="T115" s="23" t="str">
        <f aca="true">IF(B115="","",IF(O115&lt;&gt;"",O115-B115,TODAY()-B115))</f>
        <v/>
      </c>
      <c r="U115" s="24" t="str">
        <f aca="true">IF(OR(B115="",M115=""),"",IF(O115&lt;&gt;"",IF(O115&gt;M115,"Closed late","No"),IF(TODAY()&gt;M115,"Yes","No")))</f>
        <v/>
      </c>
      <c r="V115" s="25"/>
    </row>
    <row r="116" customFormat="false" ht="15" hidden="false" customHeight="false" outlineLevel="0" collapsed="false">
      <c r="A116" s="25"/>
      <c r="B116" s="26"/>
      <c r="C116" s="25"/>
      <c r="D116" s="25"/>
      <c r="E116" s="25"/>
      <c r="F116" s="25"/>
      <c r="G116" s="25"/>
      <c r="H116" s="25"/>
      <c r="I116" s="25"/>
      <c r="J116" s="27"/>
      <c r="K116" s="25"/>
      <c r="L116" s="22" t="str">
        <f aca="false">IF(OR(B116="",J116=""),"",B116+IFERROR(INDEX(Lists!$D$5:$D$7,MATCH(J116,Lists!$C$5:$C$7,0)),0))</f>
        <v/>
      </c>
      <c r="M116" s="26"/>
      <c r="N116" s="25"/>
      <c r="O116" s="26"/>
      <c r="P116" s="25"/>
      <c r="Q116" s="26"/>
      <c r="R116" s="25"/>
      <c r="S116" s="26"/>
      <c r="T116" s="23" t="str">
        <f aca="true">IF(B116="","",IF(O116&lt;&gt;"",O116-B116,TODAY()-B116))</f>
        <v/>
      </c>
      <c r="U116" s="24" t="str">
        <f aca="true">IF(OR(B116="",M116=""),"",IF(O116&lt;&gt;"",IF(O116&gt;M116,"Closed late","No"),IF(TODAY()&gt;M116,"Yes","No")))</f>
        <v/>
      </c>
      <c r="V116" s="25"/>
    </row>
    <row r="117" customFormat="false" ht="15" hidden="false" customHeight="false" outlineLevel="0" collapsed="false">
      <c r="A117" s="25"/>
      <c r="B117" s="26"/>
      <c r="C117" s="25"/>
      <c r="D117" s="25"/>
      <c r="E117" s="25"/>
      <c r="F117" s="25"/>
      <c r="G117" s="25"/>
      <c r="H117" s="25"/>
      <c r="I117" s="25"/>
      <c r="J117" s="27"/>
      <c r="K117" s="25"/>
      <c r="L117" s="22" t="str">
        <f aca="false">IF(OR(B117="",J117=""),"",B117+IFERROR(INDEX(Lists!$D$5:$D$7,MATCH(J117,Lists!$C$5:$C$7,0)),0))</f>
        <v/>
      </c>
      <c r="M117" s="26"/>
      <c r="N117" s="25"/>
      <c r="O117" s="26"/>
      <c r="P117" s="25"/>
      <c r="Q117" s="26"/>
      <c r="R117" s="25"/>
      <c r="S117" s="26"/>
      <c r="T117" s="23" t="str">
        <f aca="true">IF(B117="","",IF(O117&lt;&gt;"",O117-B117,TODAY()-B117))</f>
        <v/>
      </c>
      <c r="U117" s="24" t="str">
        <f aca="true">IF(OR(B117="",M117=""),"",IF(O117&lt;&gt;"",IF(O117&gt;M117,"Closed late","No"),IF(TODAY()&gt;M117,"Yes","No")))</f>
        <v/>
      </c>
      <c r="V117" s="25"/>
    </row>
    <row r="118" customFormat="false" ht="15" hidden="false" customHeight="false" outlineLevel="0" collapsed="false">
      <c r="A118" s="25"/>
      <c r="B118" s="26"/>
      <c r="C118" s="25"/>
      <c r="D118" s="25"/>
      <c r="E118" s="25"/>
      <c r="F118" s="25"/>
      <c r="G118" s="25"/>
      <c r="H118" s="25"/>
      <c r="I118" s="25"/>
      <c r="J118" s="27"/>
      <c r="K118" s="25"/>
      <c r="L118" s="22" t="str">
        <f aca="false">IF(OR(B118="",J118=""),"",B118+IFERROR(INDEX(Lists!$D$5:$D$7,MATCH(J118,Lists!$C$5:$C$7,0)),0))</f>
        <v/>
      </c>
      <c r="M118" s="26"/>
      <c r="N118" s="25"/>
      <c r="O118" s="26"/>
      <c r="P118" s="25"/>
      <c r="Q118" s="26"/>
      <c r="R118" s="25"/>
      <c r="S118" s="26"/>
      <c r="T118" s="23" t="str">
        <f aca="true">IF(B118="","",IF(O118&lt;&gt;"",O118-B118,TODAY()-B118))</f>
        <v/>
      </c>
      <c r="U118" s="24" t="str">
        <f aca="true">IF(OR(B118="",M118=""),"",IF(O118&lt;&gt;"",IF(O118&gt;M118,"Closed late","No"),IF(TODAY()&gt;M118,"Yes","No")))</f>
        <v/>
      </c>
      <c r="V118" s="25"/>
    </row>
    <row r="119" customFormat="false" ht="15" hidden="false" customHeight="false" outlineLevel="0" collapsed="false">
      <c r="A119" s="25"/>
      <c r="B119" s="26"/>
      <c r="C119" s="25"/>
      <c r="D119" s="25"/>
      <c r="E119" s="25"/>
      <c r="F119" s="25"/>
      <c r="G119" s="25"/>
      <c r="H119" s="25"/>
      <c r="I119" s="25"/>
      <c r="J119" s="27"/>
      <c r="K119" s="25"/>
      <c r="L119" s="22" t="str">
        <f aca="false">IF(OR(B119="",J119=""),"",B119+IFERROR(INDEX(Lists!$D$5:$D$7,MATCH(J119,Lists!$C$5:$C$7,0)),0))</f>
        <v/>
      </c>
      <c r="M119" s="26"/>
      <c r="N119" s="25"/>
      <c r="O119" s="26"/>
      <c r="P119" s="25"/>
      <c r="Q119" s="26"/>
      <c r="R119" s="25"/>
      <c r="S119" s="26"/>
      <c r="T119" s="23" t="str">
        <f aca="true">IF(B119="","",IF(O119&lt;&gt;"",O119-B119,TODAY()-B119))</f>
        <v/>
      </c>
      <c r="U119" s="24" t="str">
        <f aca="true">IF(OR(B119="",M119=""),"",IF(O119&lt;&gt;"",IF(O119&gt;M119,"Closed late","No"),IF(TODAY()&gt;M119,"Yes","No")))</f>
        <v/>
      </c>
      <c r="V119" s="25"/>
    </row>
    <row r="120" customFormat="false" ht="15" hidden="false" customHeight="false" outlineLevel="0" collapsed="false">
      <c r="A120" s="25"/>
      <c r="B120" s="26"/>
      <c r="C120" s="25"/>
      <c r="D120" s="25"/>
      <c r="E120" s="25"/>
      <c r="F120" s="25"/>
      <c r="G120" s="25"/>
      <c r="H120" s="25"/>
      <c r="I120" s="25"/>
      <c r="J120" s="27"/>
      <c r="K120" s="25"/>
      <c r="L120" s="22" t="str">
        <f aca="false">IF(OR(B120="",J120=""),"",B120+IFERROR(INDEX(Lists!$D$5:$D$7,MATCH(J120,Lists!$C$5:$C$7,0)),0))</f>
        <v/>
      </c>
      <c r="M120" s="26"/>
      <c r="N120" s="25"/>
      <c r="O120" s="26"/>
      <c r="P120" s="25"/>
      <c r="Q120" s="26"/>
      <c r="R120" s="25"/>
      <c r="S120" s="26"/>
      <c r="T120" s="23" t="str">
        <f aca="true">IF(B120="","",IF(O120&lt;&gt;"",O120-B120,TODAY()-B120))</f>
        <v/>
      </c>
      <c r="U120" s="24" t="str">
        <f aca="true">IF(OR(B120="",M120=""),"",IF(O120&lt;&gt;"",IF(O120&gt;M120,"Closed late","No"),IF(TODAY()&gt;M120,"Yes","No")))</f>
        <v/>
      </c>
      <c r="V120" s="25"/>
    </row>
    <row r="121" customFormat="false" ht="15" hidden="false" customHeight="false" outlineLevel="0" collapsed="false">
      <c r="A121" s="25"/>
      <c r="B121" s="26"/>
      <c r="C121" s="25"/>
      <c r="D121" s="25"/>
      <c r="E121" s="25"/>
      <c r="F121" s="25"/>
      <c r="G121" s="25"/>
      <c r="H121" s="25"/>
      <c r="I121" s="25"/>
      <c r="J121" s="27"/>
      <c r="K121" s="25"/>
      <c r="L121" s="22" t="str">
        <f aca="false">IF(OR(B121="",J121=""),"",B121+IFERROR(INDEX(Lists!$D$5:$D$7,MATCH(J121,Lists!$C$5:$C$7,0)),0))</f>
        <v/>
      </c>
      <c r="M121" s="26"/>
      <c r="N121" s="25"/>
      <c r="O121" s="26"/>
      <c r="P121" s="25"/>
      <c r="Q121" s="26"/>
      <c r="R121" s="25"/>
      <c r="S121" s="26"/>
      <c r="T121" s="23" t="str">
        <f aca="true">IF(B121="","",IF(O121&lt;&gt;"",O121-B121,TODAY()-B121))</f>
        <v/>
      </c>
      <c r="U121" s="24" t="str">
        <f aca="true">IF(OR(B121="",M121=""),"",IF(O121&lt;&gt;"",IF(O121&gt;M121,"Closed late","No"),IF(TODAY()&gt;M121,"Yes","No")))</f>
        <v/>
      </c>
      <c r="V121" s="25"/>
    </row>
    <row r="122" customFormat="false" ht="15" hidden="false" customHeight="false" outlineLevel="0" collapsed="false">
      <c r="A122" s="25"/>
      <c r="B122" s="26"/>
      <c r="C122" s="25"/>
      <c r="D122" s="25"/>
      <c r="E122" s="25"/>
      <c r="F122" s="25"/>
      <c r="G122" s="25"/>
      <c r="H122" s="25"/>
      <c r="I122" s="25"/>
      <c r="J122" s="27"/>
      <c r="K122" s="25"/>
      <c r="L122" s="22" t="str">
        <f aca="false">IF(OR(B122="",J122=""),"",B122+IFERROR(INDEX(Lists!$D$5:$D$7,MATCH(J122,Lists!$C$5:$C$7,0)),0))</f>
        <v/>
      </c>
      <c r="M122" s="26"/>
      <c r="N122" s="25"/>
      <c r="O122" s="26"/>
      <c r="P122" s="25"/>
      <c r="Q122" s="26"/>
      <c r="R122" s="25"/>
      <c r="S122" s="26"/>
      <c r="T122" s="23" t="str">
        <f aca="true">IF(B122="","",IF(O122&lt;&gt;"",O122-B122,TODAY()-B122))</f>
        <v/>
      </c>
      <c r="U122" s="24" t="str">
        <f aca="true">IF(OR(B122="",M122=""),"",IF(O122&lt;&gt;"",IF(O122&gt;M122,"Closed late","No"),IF(TODAY()&gt;M122,"Yes","No")))</f>
        <v/>
      </c>
      <c r="V122" s="25"/>
    </row>
    <row r="123" customFormat="false" ht="15" hidden="false" customHeight="false" outlineLevel="0" collapsed="false">
      <c r="A123" s="25"/>
      <c r="B123" s="26"/>
      <c r="C123" s="25"/>
      <c r="D123" s="25"/>
      <c r="E123" s="25"/>
      <c r="F123" s="25"/>
      <c r="G123" s="25"/>
      <c r="H123" s="25"/>
      <c r="I123" s="25"/>
      <c r="J123" s="27"/>
      <c r="K123" s="25"/>
      <c r="L123" s="22" t="str">
        <f aca="false">IF(OR(B123="",J123=""),"",B123+IFERROR(INDEX(Lists!$D$5:$D$7,MATCH(J123,Lists!$C$5:$C$7,0)),0))</f>
        <v/>
      </c>
      <c r="M123" s="26"/>
      <c r="N123" s="25"/>
      <c r="O123" s="26"/>
      <c r="P123" s="25"/>
      <c r="Q123" s="26"/>
      <c r="R123" s="25"/>
      <c r="S123" s="26"/>
      <c r="T123" s="23" t="str">
        <f aca="true">IF(B123="","",IF(O123&lt;&gt;"",O123-B123,TODAY()-B123))</f>
        <v/>
      </c>
      <c r="U123" s="24" t="str">
        <f aca="true">IF(OR(B123="",M123=""),"",IF(O123&lt;&gt;"",IF(O123&gt;M123,"Closed late","No"),IF(TODAY()&gt;M123,"Yes","No")))</f>
        <v/>
      </c>
      <c r="V123" s="25"/>
    </row>
    <row r="124" customFormat="false" ht="15" hidden="false" customHeight="false" outlineLevel="0" collapsed="false">
      <c r="A124" s="25"/>
      <c r="B124" s="26"/>
      <c r="C124" s="25"/>
      <c r="D124" s="25"/>
      <c r="E124" s="25"/>
      <c r="F124" s="25"/>
      <c r="G124" s="25"/>
      <c r="H124" s="25"/>
      <c r="I124" s="25"/>
      <c r="J124" s="27"/>
      <c r="K124" s="25"/>
      <c r="L124" s="22" t="str">
        <f aca="false">IF(OR(B124="",J124=""),"",B124+IFERROR(INDEX(Lists!$D$5:$D$7,MATCH(J124,Lists!$C$5:$C$7,0)),0))</f>
        <v/>
      </c>
      <c r="M124" s="26"/>
      <c r="N124" s="25"/>
      <c r="O124" s="26"/>
      <c r="P124" s="25"/>
      <c r="Q124" s="26"/>
      <c r="R124" s="25"/>
      <c r="S124" s="26"/>
      <c r="T124" s="23" t="str">
        <f aca="true">IF(B124="","",IF(O124&lt;&gt;"",O124-B124,TODAY()-B124))</f>
        <v/>
      </c>
      <c r="U124" s="24" t="str">
        <f aca="true">IF(OR(B124="",M124=""),"",IF(O124&lt;&gt;"",IF(O124&gt;M124,"Closed late","No"),IF(TODAY()&gt;M124,"Yes","No")))</f>
        <v/>
      </c>
      <c r="V124" s="25"/>
    </row>
    <row r="125" customFormat="false" ht="15" hidden="false" customHeight="false" outlineLevel="0" collapsed="false">
      <c r="A125" s="25"/>
      <c r="B125" s="26"/>
      <c r="C125" s="25"/>
      <c r="D125" s="25"/>
      <c r="E125" s="25"/>
      <c r="F125" s="25"/>
      <c r="G125" s="25"/>
      <c r="H125" s="25"/>
      <c r="I125" s="25"/>
      <c r="J125" s="27"/>
      <c r="K125" s="25"/>
      <c r="L125" s="22" t="str">
        <f aca="false">IF(OR(B125="",J125=""),"",B125+IFERROR(INDEX(Lists!$D$5:$D$7,MATCH(J125,Lists!$C$5:$C$7,0)),0))</f>
        <v/>
      </c>
      <c r="M125" s="26"/>
      <c r="N125" s="25"/>
      <c r="O125" s="26"/>
      <c r="P125" s="25"/>
      <c r="Q125" s="26"/>
      <c r="R125" s="25"/>
      <c r="S125" s="26"/>
      <c r="T125" s="23" t="str">
        <f aca="true">IF(B125="","",IF(O125&lt;&gt;"",O125-B125,TODAY()-B125))</f>
        <v/>
      </c>
      <c r="U125" s="24" t="str">
        <f aca="true">IF(OR(B125="",M125=""),"",IF(O125&lt;&gt;"",IF(O125&gt;M125,"Closed late","No"),IF(TODAY()&gt;M125,"Yes","No")))</f>
        <v/>
      </c>
      <c r="V125" s="25"/>
    </row>
    <row r="126" customFormat="false" ht="15" hidden="false" customHeight="false" outlineLevel="0" collapsed="false">
      <c r="A126" s="25"/>
      <c r="B126" s="26"/>
      <c r="C126" s="25"/>
      <c r="D126" s="25"/>
      <c r="E126" s="25"/>
      <c r="F126" s="25"/>
      <c r="G126" s="25"/>
      <c r="H126" s="25"/>
      <c r="I126" s="25"/>
      <c r="J126" s="27"/>
      <c r="K126" s="25"/>
      <c r="L126" s="22" t="str">
        <f aca="false">IF(OR(B126="",J126=""),"",B126+IFERROR(INDEX(Lists!$D$5:$D$7,MATCH(J126,Lists!$C$5:$C$7,0)),0))</f>
        <v/>
      </c>
      <c r="M126" s="26"/>
      <c r="N126" s="25"/>
      <c r="O126" s="26"/>
      <c r="P126" s="25"/>
      <c r="Q126" s="26"/>
      <c r="R126" s="25"/>
      <c r="S126" s="26"/>
      <c r="T126" s="23" t="str">
        <f aca="true">IF(B126="","",IF(O126&lt;&gt;"",O126-B126,TODAY()-B126))</f>
        <v/>
      </c>
      <c r="U126" s="24" t="str">
        <f aca="true">IF(OR(B126="",M126=""),"",IF(O126&lt;&gt;"",IF(O126&gt;M126,"Closed late","No"),IF(TODAY()&gt;M126,"Yes","No")))</f>
        <v/>
      </c>
      <c r="V126" s="25"/>
    </row>
    <row r="127" customFormat="false" ht="15" hidden="false" customHeight="false" outlineLevel="0" collapsed="false">
      <c r="A127" s="25"/>
      <c r="B127" s="26"/>
      <c r="C127" s="25"/>
      <c r="D127" s="25"/>
      <c r="E127" s="25"/>
      <c r="F127" s="25"/>
      <c r="G127" s="25"/>
      <c r="H127" s="25"/>
      <c r="I127" s="25"/>
      <c r="J127" s="27"/>
      <c r="K127" s="25"/>
      <c r="L127" s="22" t="str">
        <f aca="false">IF(OR(B127="",J127=""),"",B127+IFERROR(INDEX(Lists!$D$5:$D$7,MATCH(J127,Lists!$C$5:$C$7,0)),0))</f>
        <v/>
      </c>
      <c r="M127" s="26"/>
      <c r="N127" s="25"/>
      <c r="O127" s="26"/>
      <c r="P127" s="25"/>
      <c r="Q127" s="26"/>
      <c r="R127" s="25"/>
      <c r="S127" s="26"/>
      <c r="T127" s="23" t="str">
        <f aca="true">IF(B127="","",IF(O127&lt;&gt;"",O127-B127,TODAY()-B127))</f>
        <v/>
      </c>
      <c r="U127" s="24" t="str">
        <f aca="true">IF(OR(B127="",M127=""),"",IF(O127&lt;&gt;"",IF(O127&gt;M127,"Closed late","No"),IF(TODAY()&gt;M127,"Yes","No")))</f>
        <v/>
      </c>
      <c r="V127" s="25"/>
    </row>
    <row r="128" customFormat="false" ht="15" hidden="false" customHeight="false" outlineLevel="0" collapsed="false">
      <c r="A128" s="25"/>
      <c r="B128" s="26"/>
      <c r="C128" s="25"/>
      <c r="D128" s="25"/>
      <c r="E128" s="25"/>
      <c r="F128" s="25"/>
      <c r="G128" s="25"/>
      <c r="H128" s="25"/>
      <c r="I128" s="25"/>
      <c r="J128" s="27"/>
      <c r="K128" s="25"/>
      <c r="L128" s="22" t="str">
        <f aca="false">IF(OR(B128="",J128=""),"",B128+IFERROR(INDEX(Lists!$D$5:$D$7,MATCH(J128,Lists!$C$5:$C$7,0)),0))</f>
        <v/>
      </c>
      <c r="M128" s="26"/>
      <c r="N128" s="25"/>
      <c r="O128" s="26"/>
      <c r="P128" s="25"/>
      <c r="Q128" s="26"/>
      <c r="R128" s="25"/>
      <c r="S128" s="26"/>
      <c r="T128" s="23" t="str">
        <f aca="true">IF(B128="","",IF(O128&lt;&gt;"",O128-B128,TODAY()-B128))</f>
        <v/>
      </c>
      <c r="U128" s="24" t="str">
        <f aca="true">IF(OR(B128="",M128=""),"",IF(O128&lt;&gt;"",IF(O128&gt;M128,"Closed late","No"),IF(TODAY()&gt;M128,"Yes","No")))</f>
        <v/>
      </c>
      <c r="V128" s="25"/>
    </row>
    <row r="129" customFormat="false" ht="15" hidden="false" customHeight="false" outlineLevel="0" collapsed="false">
      <c r="A129" s="25"/>
      <c r="B129" s="26"/>
      <c r="C129" s="25"/>
      <c r="D129" s="25"/>
      <c r="E129" s="25"/>
      <c r="F129" s="25"/>
      <c r="G129" s="25"/>
      <c r="H129" s="25"/>
      <c r="I129" s="25"/>
      <c r="J129" s="27"/>
      <c r="K129" s="25"/>
      <c r="L129" s="22" t="str">
        <f aca="false">IF(OR(B129="",J129=""),"",B129+IFERROR(INDEX(Lists!$D$5:$D$7,MATCH(J129,Lists!$C$5:$C$7,0)),0))</f>
        <v/>
      </c>
      <c r="M129" s="26"/>
      <c r="N129" s="25"/>
      <c r="O129" s="26"/>
      <c r="P129" s="25"/>
      <c r="Q129" s="26"/>
      <c r="R129" s="25"/>
      <c r="S129" s="26"/>
      <c r="T129" s="23" t="str">
        <f aca="true">IF(B129="","",IF(O129&lt;&gt;"",O129-B129,TODAY()-B129))</f>
        <v/>
      </c>
      <c r="U129" s="24" t="str">
        <f aca="true">IF(OR(B129="",M129=""),"",IF(O129&lt;&gt;"",IF(O129&gt;M129,"Closed late","No"),IF(TODAY()&gt;M129,"Yes","No")))</f>
        <v/>
      </c>
      <c r="V129" s="25"/>
    </row>
    <row r="130" customFormat="false" ht="15" hidden="false" customHeight="false" outlineLevel="0" collapsed="false">
      <c r="A130" s="25"/>
      <c r="B130" s="26"/>
      <c r="C130" s="25"/>
      <c r="D130" s="25"/>
      <c r="E130" s="25"/>
      <c r="F130" s="25"/>
      <c r="G130" s="25"/>
      <c r="H130" s="25"/>
      <c r="I130" s="25"/>
      <c r="J130" s="27"/>
      <c r="K130" s="25"/>
      <c r="L130" s="22" t="str">
        <f aca="false">IF(OR(B130="",J130=""),"",B130+IFERROR(INDEX(Lists!$D$5:$D$7,MATCH(J130,Lists!$C$5:$C$7,0)),0))</f>
        <v/>
      </c>
      <c r="M130" s="26"/>
      <c r="N130" s="25"/>
      <c r="O130" s="26"/>
      <c r="P130" s="25"/>
      <c r="Q130" s="26"/>
      <c r="R130" s="25"/>
      <c r="S130" s="26"/>
      <c r="T130" s="23" t="str">
        <f aca="true">IF(B130="","",IF(O130&lt;&gt;"",O130-B130,TODAY()-B130))</f>
        <v/>
      </c>
      <c r="U130" s="24" t="str">
        <f aca="true">IF(OR(B130="",M130=""),"",IF(O130&lt;&gt;"",IF(O130&gt;M130,"Closed late","No"),IF(TODAY()&gt;M130,"Yes","No")))</f>
        <v/>
      </c>
      <c r="V130" s="25"/>
    </row>
    <row r="131" customFormat="false" ht="15" hidden="false" customHeight="false" outlineLevel="0" collapsed="false">
      <c r="A131" s="25"/>
      <c r="B131" s="26"/>
      <c r="C131" s="25"/>
      <c r="D131" s="25"/>
      <c r="E131" s="25"/>
      <c r="F131" s="25"/>
      <c r="G131" s="25"/>
      <c r="H131" s="25"/>
      <c r="I131" s="25"/>
      <c r="J131" s="27"/>
      <c r="K131" s="25"/>
      <c r="L131" s="22" t="str">
        <f aca="false">IF(OR(B131="",J131=""),"",B131+IFERROR(INDEX(Lists!$D$5:$D$7,MATCH(J131,Lists!$C$5:$C$7,0)),0))</f>
        <v/>
      </c>
      <c r="M131" s="26"/>
      <c r="N131" s="25"/>
      <c r="O131" s="26"/>
      <c r="P131" s="25"/>
      <c r="Q131" s="26"/>
      <c r="R131" s="25"/>
      <c r="S131" s="26"/>
      <c r="T131" s="23" t="str">
        <f aca="true">IF(B131="","",IF(O131&lt;&gt;"",O131-B131,TODAY()-B131))</f>
        <v/>
      </c>
      <c r="U131" s="24" t="str">
        <f aca="true">IF(OR(B131="",M131=""),"",IF(O131&lt;&gt;"",IF(O131&gt;M131,"Closed late","No"),IF(TODAY()&gt;M131,"Yes","No")))</f>
        <v/>
      </c>
      <c r="V131" s="25"/>
    </row>
    <row r="132" customFormat="false" ht="15" hidden="false" customHeight="false" outlineLevel="0" collapsed="false">
      <c r="A132" s="25"/>
      <c r="B132" s="26"/>
      <c r="C132" s="25"/>
      <c r="D132" s="25"/>
      <c r="E132" s="25"/>
      <c r="F132" s="25"/>
      <c r="G132" s="25"/>
      <c r="H132" s="25"/>
      <c r="I132" s="25"/>
      <c r="J132" s="27"/>
      <c r="K132" s="25"/>
      <c r="L132" s="22" t="str">
        <f aca="false">IF(OR(B132="",J132=""),"",B132+IFERROR(INDEX(Lists!$D$5:$D$7,MATCH(J132,Lists!$C$5:$C$7,0)),0))</f>
        <v/>
      </c>
      <c r="M132" s="26"/>
      <c r="N132" s="25"/>
      <c r="O132" s="26"/>
      <c r="P132" s="25"/>
      <c r="Q132" s="26"/>
      <c r="R132" s="25"/>
      <c r="S132" s="26"/>
      <c r="T132" s="23" t="str">
        <f aca="true">IF(B132="","",IF(O132&lt;&gt;"",O132-B132,TODAY()-B132))</f>
        <v/>
      </c>
      <c r="U132" s="24" t="str">
        <f aca="true">IF(OR(B132="",M132=""),"",IF(O132&lt;&gt;"",IF(O132&gt;M132,"Closed late","No"),IF(TODAY()&gt;M132,"Yes","No")))</f>
        <v/>
      </c>
      <c r="V132" s="25"/>
    </row>
    <row r="133" customFormat="false" ht="15" hidden="false" customHeight="false" outlineLevel="0" collapsed="false">
      <c r="A133" s="25"/>
      <c r="B133" s="26"/>
      <c r="C133" s="25"/>
      <c r="D133" s="25"/>
      <c r="E133" s="25"/>
      <c r="F133" s="25"/>
      <c r="G133" s="25"/>
      <c r="H133" s="25"/>
      <c r="I133" s="25"/>
      <c r="J133" s="27"/>
      <c r="K133" s="25"/>
      <c r="L133" s="22" t="str">
        <f aca="false">IF(OR(B133="",J133=""),"",B133+IFERROR(INDEX(Lists!$D$5:$D$7,MATCH(J133,Lists!$C$5:$C$7,0)),0))</f>
        <v/>
      </c>
      <c r="M133" s="26"/>
      <c r="N133" s="25"/>
      <c r="O133" s="26"/>
      <c r="P133" s="25"/>
      <c r="Q133" s="26"/>
      <c r="R133" s="25"/>
      <c r="S133" s="26"/>
      <c r="T133" s="23" t="str">
        <f aca="true">IF(B133="","",IF(O133&lt;&gt;"",O133-B133,TODAY()-B133))</f>
        <v/>
      </c>
      <c r="U133" s="24" t="str">
        <f aca="true">IF(OR(B133="",M133=""),"",IF(O133&lt;&gt;"",IF(O133&gt;M133,"Closed late","No"),IF(TODAY()&gt;M133,"Yes","No")))</f>
        <v/>
      </c>
      <c r="V133" s="25"/>
    </row>
    <row r="134" customFormat="false" ht="15" hidden="false" customHeight="false" outlineLevel="0" collapsed="false">
      <c r="A134" s="25"/>
      <c r="B134" s="26"/>
      <c r="C134" s="25"/>
      <c r="D134" s="25"/>
      <c r="E134" s="25"/>
      <c r="F134" s="25"/>
      <c r="G134" s="25"/>
      <c r="H134" s="25"/>
      <c r="I134" s="25"/>
      <c r="J134" s="27"/>
      <c r="K134" s="25"/>
      <c r="L134" s="22" t="str">
        <f aca="false">IF(OR(B134="",J134=""),"",B134+IFERROR(INDEX(Lists!$D$5:$D$7,MATCH(J134,Lists!$C$5:$C$7,0)),0))</f>
        <v/>
      </c>
      <c r="M134" s="26"/>
      <c r="N134" s="25"/>
      <c r="O134" s="26"/>
      <c r="P134" s="25"/>
      <c r="Q134" s="26"/>
      <c r="R134" s="25"/>
      <c r="S134" s="26"/>
      <c r="T134" s="23" t="str">
        <f aca="true">IF(B134="","",IF(O134&lt;&gt;"",O134-B134,TODAY()-B134))</f>
        <v/>
      </c>
      <c r="U134" s="24" t="str">
        <f aca="true">IF(OR(B134="",M134=""),"",IF(O134&lt;&gt;"",IF(O134&gt;M134,"Closed late","No"),IF(TODAY()&gt;M134,"Yes","No")))</f>
        <v/>
      </c>
      <c r="V134" s="25"/>
    </row>
    <row r="135" customFormat="false" ht="15" hidden="false" customHeight="false" outlineLevel="0" collapsed="false">
      <c r="A135" s="25"/>
      <c r="B135" s="26"/>
      <c r="C135" s="25"/>
      <c r="D135" s="25"/>
      <c r="E135" s="25"/>
      <c r="F135" s="25"/>
      <c r="G135" s="25"/>
      <c r="H135" s="25"/>
      <c r="I135" s="25"/>
      <c r="J135" s="27"/>
      <c r="K135" s="25"/>
      <c r="L135" s="22" t="str">
        <f aca="false">IF(OR(B135="",J135=""),"",B135+IFERROR(INDEX(Lists!$D$5:$D$7,MATCH(J135,Lists!$C$5:$C$7,0)),0))</f>
        <v/>
      </c>
      <c r="M135" s="26"/>
      <c r="N135" s="25"/>
      <c r="O135" s="26"/>
      <c r="P135" s="25"/>
      <c r="Q135" s="26"/>
      <c r="R135" s="25"/>
      <c r="S135" s="26"/>
      <c r="T135" s="23" t="str">
        <f aca="true">IF(B135="","",IF(O135&lt;&gt;"",O135-B135,TODAY()-B135))</f>
        <v/>
      </c>
      <c r="U135" s="24" t="str">
        <f aca="true">IF(OR(B135="",M135=""),"",IF(O135&lt;&gt;"",IF(O135&gt;M135,"Closed late","No"),IF(TODAY()&gt;M135,"Yes","No")))</f>
        <v/>
      </c>
      <c r="V135" s="25"/>
    </row>
    <row r="136" customFormat="false" ht="15" hidden="false" customHeight="false" outlineLevel="0" collapsed="false">
      <c r="A136" s="25"/>
      <c r="B136" s="26"/>
      <c r="C136" s="25"/>
      <c r="D136" s="25"/>
      <c r="E136" s="25"/>
      <c r="F136" s="25"/>
      <c r="G136" s="25"/>
      <c r="H136" s="25"/>
      <c r="I136" s="25"/>
      <c r="J136" s="27"/>
      <c r="K136" s="25"/>
      <c r="L136" s="22" t="str">
        <f aca="false">IF(OR(B136="",J136=""),"",B136+IFERROR(INDEX(Lists!$D$5:$D$7,MATCH(J136,Lists!$C$5:$C$7,0)),0))</f>
        <v/>
      </c>
      <c r="M136" s="26"/>
      <c r="N136" s="25"/>
      <c r="O136" s="26"/>
      <c r="P136" s="25"/>
      <c r="Q136" s="26"/>
      <c r="R136" s="25"/>
      <c r="S136" s="26"/>
      <c r="T136" s="23" t="str">
        <f aca="true">IF(B136="","",IF(O136&lt;&gt;"",O136-B136,TODAY()-B136))</f>
        <v/>
      </c>
      <c r="U136" s="24" t="str">
        <f aca="true">IF(OR(B136="",M136=""),"",IF(O136&lt;&gt;"",IF(O136&gt;M136,"Closed late","No"),IF(TODAY()&gt;M136,"Yes","No")))</f>
        <v/>
      </c>
      <c r="V136" s="25"/>
    </row>
    <row r="137" customFormat="false" ht="15" hidden="false" customHeight="false" outlineLevel="0" collapsed="false">
      <c r="A137" s="25"/>
      <c r="B137" s="26"/>
      <c r="C137" s="25"/>
      <c r="D137" s="25"/>
      <c r="E137" s="25"/>
      <c r="F137" s="25"/>
      <c r="G137" s="25"/>
      <c r="H137" s="25"/>
      <c r="I137" s="25"/>
      <c r="J137" s="27"/>
      <c r="K137" s="25"/>
      <c r="L137" s="22" t="str">
        <f aca="false">IF(OR(B137="",J137=""),"",B137+IFERROR(INDEX(Lists!$D$5:$D$7,MATCH(J137,Lists!$C$5:$C$7,0)),0))</f>
        <v/>
      </c>
      <c r="M137" s="26"/>
      <c r="N137" s="25"/>
      <c r="O137" s="26"/>
      <c r="P137" s="25"/>
      <c r="Q137" s="26"/>
      <c r="R137" s="25"/>
      <c r="S137" s="26"/>
      <c r="T137" s="23" t="str">
        <f aca="true">IF(B137="","",IF(O137&lt;&gt;"",O137-B137,TODAY()-B137))</f>
        <v/>
      </c>
      <c r="U137" s="24" t="str">
        <f aca="true">IF(OR(B137="",M137=""),"",IF(O137&lt;&gt;"",IF(O137&gt;M137,"Closed late","No"),IF(TODAY()&gt;M137,"Yes","No")))</f>
        <v/>
      </c>
      <c r="V137" s="25"/>
    </row>
    <row r="138" customFormat="false" ht="15" hidden="false" customHeight="false" outlineLevel="0" collapsed="false">
      <c r="A138" s="25"/>
      <c r="B138" s="26"/>
      <c r="C138" s="25"/>
      <c r="D138" s="25"/>
      <c r="E138" s="25"/>
      <c r="F138" s="25"/>
      <c r="G138" s="25"/>
      <c r="H138" s="25"/>
      <c r="I138" s="25"/>
      <c r="J138" s="27"/>
      <c r="K138" s="25"/>
      <c r="L138" s="22" t="str">
        <f aca="false">IF(OR(B138="",J138=""),"",B138+IFERROR(INDEX(Lists!$D$5:$D$7,MATCH(J138,Lists!$C$5:$C$7,0)),0))</f>
        <v/>
      </c>
      <c r="M138" s="26"/>
      <c r="N138" s="25"/>
      <c r="O138" s="26"/>
      <c r="P138" s="25"/>
      <c r="Q138" s="26"/>
      <c r="R138" s="25"/>
      <c r="S138" s="26"/>
      <c r="T138" s="23" t="str">
        <f aca="true">IF(B138="","",IF(O138&lt;&gt;"",O138-B138,TODAY()-B138))</f>
        <v/>
      </c>
      <c r="U138" s="24" t="str">
        <f aca="true">IF(OR(B138="",M138=""),"",IF(O138&lt;&gt;"",IF(O138&gt;M138,"Closed late","No"),IF(TODAY()&gt;M138,"Yes","No")))</f>
        <v/>
      </c>
      <c r="V138" s="25"/>
    </row>
    <row r="139" customFormat="false" ht="15" hidden="false" customHeight="false" outlineLevel="0" collapsed="false">
      <c r="A139" s="25"/>
      <c r="B139" s="26"/>
      <c r="C139" s="25"/>
      <c r="D139" s="25"/>
      <c r="E139" s="25"/>
      <c r="F139" s="25"/>
      <c r="G139" s="25"/>
      <c r="H139" s="25"/>
      <c r="I139" s="25"/>
      <c r="J139" s="27"/>
      <c r="K139" s="25"/>
      <c r="L139" s="22" t="str">
        <f aca="false">IF(OR(B139="",J139=""),"",B139+IFERROR(INDEX(Lists!$D$5:$D$7,MATCH(J139,Lists!$C$5:$C$7,0)),0))</f>
        <v/>
      </c>
      <c r="M139" s="26"/>
      <c r="N139" s="25"/>
      <c r="O139" s="26"/>
      <c r="P139" s="25"/>
      <c r="Q139" s="26"/>
      <c r="R139" s="25"/>
      <c r="S139" s="26"/>
      <c r="T139" s="23" t="str">
        <f aca="true">IF(B139="","",IF(O139&lt;&gt;"",O139-B139,TODAY()-B139))</f>
        <v/>
      </c>
      <c r="U139" s="24" t="str">
        <f aca="true">IF(OR(B139="",M139=""),"",IF(O139&lt;&gt;"",IF(O139&gt;M139,"Closed late","No"),IF(TODAY()&gt;M139,"Yes","No")))</f>
        <v/>
      </c>
      <c r="V139" s="25"/>
    </row>
    <row r="140" customFormat="false" ht="15" hidden="false" customHeight="false" outlineLevel="0" collapsed="false">
      <c r="A140" s="25"/>
      <c r="B140" s="26"/>
      <c r="C140" s="25"/>
      <c r="D140" s="25"/>
      <c r="E140" s="25"/>
      <c r="F140" s="25"/>
      <c r="G140" s="25"/>
      <c r="H140" s="25"/>
      <c r="I140" s="25"/>
      <c r="J140" s="27"/>
      <c r="K140" s="25"/>
      <c r="L140" s="22" t="str">
        <f aca="false">IF(OR(B140="",J140=""),"",B140+IFERROR(INDEX(Lists!$D$5:$D$7,MATCH(J140,Lists!$C$5:$C$7,0)),0))</f>
        <v/>
      </c>
      <c r="M140" s="26"/>
      <c r="N140" s="25"/>
      <c r="O140" s="26"/>
      <c r="P140" s="25"/>
      <c r="Q140" s="26"/>
      <c r="R140" s="25"/>
      <c r="S140" s="26"/>
      <c r="T140" s="23" t="str">
        <f aca="true">IF(B140="","",IF(O140&lt;&gt;"",O140-B140,TODAY()-B140))</f>
        <v/>
      </c>
      <c r="U140" s="24" t="str">
        <f aca="true">IF(OR(B140="",M140=""),"",IF(O140&lt;&gt;"",IF(O140&gt;M140,"Closed late","No"),IF(TODAY()&gt;M140,"Yes","No")))</f>
        <v/>
      </c>
      <c r="V140" s="25"/>
    </row>
    <row r="141" customFormat="false" ht="15" hidden="false" customHeight="false" outlineLevel="0" collapsed="false">
      <c r="A141" s="25"/>
      <c r="B141" s="26"/>
      <c r="C141" s="25"/>
      <c r="D141" s="25"/>
      <c r="E141" s="25"/>
      <c r="F141" s="25"/>
      <c r="G141" s="25"/>
      <c r="H141" s="25"/>
      <c r="I141" s="25"/>
      <c r="J141" s="27"/>
      <c r="K141" s="25"/>
      <c r="L141" s="22" t="str">
        <f aca="false">IF(OR(B141="",J141=""),"",B141+IFERROR(INDEX(Lists!$D$5:$D$7,MATCH(J141,Lists!$C$5:$C$7,0)),0))</f>
        <v/>
      </c>
      <c r="M141" s="26"/>
      <c r="N141" s="25"/>
      <c r="O141" s="26"/>
      <c r="P141" s="25"/>
      <c r="Q141" s="26"/>
      <c r="R141" s="25"/>
      <c r="S141" s="26"/>
      <c r="T141" s="23" t="str">
        <f aca="true">IF(B141="","",IF(O141&lt;&gt;"",O141-B141,TODAY()-B141))</f>
        <v/>
      </c>
      <c r="U141" s="24" t="str">
        <f aca="true">IF(OR(B141="",M141=""),"",IF(O141&lt;&gt;"",IF(O141&gt;M141,"Closed late","No"),IF(TODAY()&gt;M141,"Yes","No")))</f>
        <v/>
      </c>
      <c r="V141" s="25"/>
    </row>
    <row r="142" customFormat="false" ht="15" hidden="false" customHeight="false" outlineLevel="0" collapsed="false">
      <c r="A142" s="25"/>
      <c r="B142" s="26"/>
      <c r="C142" s="25"/>
      <c r="D142" s="25"/>
      <c r="E142" s="25"/>
      <c r="F142" s="25"/>
      <c r="G142" s="25"/>
      <c r="H142" s="25"/>
      <c r="I142" s="25"/>
      <c r="J142" s="27"/>
      <c r="K142" s="25"/>
      <c r="L142" s="22" t="str">
        <f aca="false">IF(OR(B142="",J142=""),"",B142+IFERROR(INDEX(Lists!$D$5:$D$7,MATCH(J142,Lists!$C$5:$C$7,0)),0))</f>
        <v/>
      </c>
      <c r="M142" s="26"/>
      <c r="N142" s="25"/>
      <c r="O142" s="26"/>
      <c r="P142" s="25"/>
      <c r="Q142" s="26"/>
      <c r="R142" s="25"/>
      <c r="S142" s="26"/>
      <c r="T142" s="23" t="str">
        <f aca="true">IF(B142="","",IF(O142&lt;&gt;"",O142-B142,TODAY()-B142))</f>
        <v/>
      </c>
      <c r="U142" s="24" t="str">
        <f aca="true">IF(OR(B142="",M142=""),"",IF(O142&lt;&gt;"",IF(O142&gt;M142,"Closed late","No"),IF(TODAY()&gt;M142,"Yes","No")))</f>
        <v/>
      </c>
      <c r="V142" s="25"/>
    </row>
    <row r="143" customFormat="false" ht="15" hidden="false" customHeight="false" outlineLevel="0" collapsed="false">
      <c r="A143" s="25"/>
      <c r="B143" s="26"/>
      <c r="C143" s="25"/>
      <c r="D143" s="25"/>
      <c r="E143" s="25"/>
      <c r="F143" s="25"/>
      <c r="G143" s="25"/>
      <c r="H143" s="25"/>
      <c r="I143" s="25"/>
      <c r="J143" s="27"/>
      <c r="K143" s="25"/>
      <c r="L143" s="22" t="str">
        <f aca="false">IF(OR(B143="",J143=""),"",B143+IFERROR(INDEX(Lists!$D$5:$D$7,MATCH(J143,Lists!$C$5:$C$7,0)),0))</f>
        <v/>
      </c>
      <c r="M143" s="26"/>
      <c r="N143" s="25"/>
      <c r="O143" s="26"/>
      <c r="P143" s="25"/>
      <c r="Q143" s="26"/>
      <c r="R143" s="25"/>
      <c r="S143" s="26"/>
      <c r="T143" s="23" t="str">
        <f aca="true">IF(B143="","",IF(O143&lt;&gt;"",O143-B143,TODAY()-B143))</f>
        <v/>
      </c>
      <c r="U143" s="24" t="str">
        <f aca="true">IF(OR(B143="",M143=""),"",IF(O143&lt;&gt;"",IF(O143&gt;M143,"Closed late","No"),IF(TODAY()&gt;M143,"Yes","No")))</f>
        <v/>
      </c>
      <c r="V143" s="25"/>
    </row>
    <row r="144" customFormat="false" ht="15" hidden="false" customHeight="false" outlineLevel="0" collapsed="false">
      <c r="A144" s="25"/>
      <c r="B144" s="26"/>
      <c r="C144" s="25"/>
      <c r="D144" s="25"/>
      <c r="E144" s="25"/>
      <c r="F144" s="25"/>
      <c r="G144" s="25"/>
      <c r="H144" s="25"/>
      <c r="I144" s="25"/>
      <c r="J144" s="27"/>
      <c r="K144" s="25"/>
      <c r="L144" s="22" t="str">
        <f aca="false">IF(OR(B144="",J144=""),"",B144+IFERROR(INDEX(Lists!$D$5:$D$7,MATCH(J144,Lists!$C$5:$C$7,0)),0))</f>
        <v/>
      </c>
      <c r="M144" s="26"/>
      <c r="N144" s="25"/>
      <c r="O144" s="26"/>
      <c r="P144" s="25"/>
      <c r="Q144" s="26"/>
      <c r="R144" s="25"/>
      <c r="S144" s="26"/>
      <c r="T144" s="23" t="str">
        <f aca="true">IF(B144="","",IF(O144&lt;&gt;"",O144-B144,TODAY()-B144))</f>
        <v/>
      </c>
      <c r="U144" s="24" t="str">
        <f aca="true">IF(OR(B144="",M144=""),"",IF(O144&lt;&gt;"",IF(O144&gt;M144,"Closed late","No"),IF(TODAY()&gt;M144,"Yes","No")))</f>
        <v/>
      </c>
      <c r="V144" s="25"/>
    </row>
    <row r="145" customFormat="false" ht="15" hidden="false" customHeight="false" outlineLevel="0" collapsed="false">
      <c r="A145" s="25"/>
      <c r="B145" s="26"/>
      <c r="C145" s="25"/>
      <c r="D145" s="25"/>
      <c r="E145" s="25"/>
      <c r="F145" s="25"/>
      <c r="G145" s="25"/>
      <c r="H145" s="25"/>
      <c r="I145" s="25"/>
      <c r="J145" s="27"/>
      <c r="K145" s="25"/>
      <c r="L145" s="22" t="str">
        <f aca="false">IF(OR(B145="",J145=""),"",B145+IFERROR(INDEX(Lists!$D$5:$D$7,MATCH(J145,Lists!$C$5:$C$7,0)),0))</f>
        <v/>
      </c>
      <c r="M145" s="26"/>
      <c r="N145" s="25"/>
      <c r="O145" s="26"/>
      <c r="P145" s="25"/>
      <c r="Q145" s="26"/>
      <c r="R145" s="25"/>
      <c r="S145" s="26"/>
      <c r="T145" s="23" t="str">
        <f aca="true">IF(B145="","",IF(O145&lt;&gt;"",O145-B145,TODAY()-B145))</f>
        <v/>
      </c>
      <c r="U145" s="24" t="str">
        <f aca="true">IF(OR(B145="",M145=""),"",IF(O145&lt;&gt;"",IF(O145&gt;M145,"Closed late","No"),IF(TODAY()&gt;M145,"Yes","No")))</f>
        <v/>
      </c>
      <c r="V145" s="25"/>
    </row>
    <row r="146" customFormat="false" ht="15" hidden="false" customHeight="false" outlineLevel="0" collapsed="false">
      <c r="A146" s="25"/>
      <c r="B146" s="26"/>
      <c r="C146" s="25"/>
      <c r="D146" s="25"/>
      <c r="E146" s="25"/>
      <c r="F146" s="25"/>
      <c r="G146" s="25"/>
      <c r="H146" s="25"/>
      <c r="I146" s="25"/>
      <c r="J146" s="27"/>
      <c r="K146" s="25"/>
      <c r="L146" s="22" t="str">
        <f aca="false">IF(OR(B146="",J146=""),"",B146+IFERROR(INDEX(Lists!$D$5:$D$7,MATCH(J146,Lists!$C$5:$C$7,0)),0))</f>
        <v/>
      </c>
      <c r="M146" s="26"/>
      <c r="N146" s="25"/>
      <c r="O146" s="26"/>
      <c r="P146" s="25"/>
      <c r="Q146" s="26"/>
      <c r="R146" s="25"/>
      <c r="S146" s="26"/>
      <c r="T146" s="23" t="str">
        <f aca="true">IF(B146="","",IF(O146&lt;&gt;"",O146-B146,TODAY()-B146))</f>
        <v/>
      </c>
      <c r="U146" s="24" t="str">
        <f aca="true">IF(OR(B146="",M146=""),"",IF(O146&lt;&gt;"",IF(O146&gt;M146,"Closed late","No"),IF(TODAY()&gt;M146,"Yes","No")))</f>
        <v/>
      </c>
      <c r="V146" s="25"/>
    </row>
    <row r="147" customFormat="false" ht="15" hidden="false" customHeight="false" outlineLevel="0" collapsed="false">
      <c r="A147" s="25"/>
      <c r="B147" s="26"/>
      <c r="C147" s="25"/>
      <c r="D147" s="25"/>
      <c r="E147" s="25"/>
      <c r="F147" s="25"/>
      <c r="G147" s="25"/>
      <c r="H147" s="25"/>
      <c r="I147" s="25"/>
      <c r="J147" s="27"/>
      <c r="K147" s="25"/>
      <c r="L147" s="22" t="str">
        <f aca="false">IF(OR(B147="",J147=""),"",B147+IFERROR(INDEX(Lists!$D$5:$D$7,MATCH(J147,Lists!$C$5:$C$7,0)),0))</f>
        <v/>
      </c>
      <c r="M147" s="26"/>
      <c r="N147" s="25"/>
      <c r="O147" s="26"/>
      <c r="P147" s="25"/>
      <c r="Q147" s="26"/>
      <c r="R147" s="25"/>
      <c r="S147" s="26"/>
      <c r="T147" s="23" t="str">
        <f aca="true">IF(B147="","",IF(O147&lt;&gt;"",O147-B147,TODAY()-B147))</f>
        <v/>
      </c>
      <c r="U147" s="24" t="str">
        <f aca="true">IF(OR(B147="",M147=""),"",IF(O147&lt;&gt;"",IF(O147&gt;M147,"Closed late","No"),IF(TODAY()&gt;M147,"Yes","No")))</f>
        <v/>
      </c>
      <c r="V147" s="25"/>
    </row>
    <row r="148" customFormat="false" ht="15" hidden="false" customHeight="false" outlineLevel="0" collapsed="false">
      <c r="A148" s="25"/>
      <c r="B148" s="26"/>
      <c r="C148" s="25"/>
      <c r="D148" s="25"/>
      <c r="E148" s="25"/>
      <c r="F148" s="25"/>
      <c r="G148" s="25"/>
      <c r="H148" s="25"/>
      <c r="I148" s="25"/>
      <c r="J148" s="27"/>
      <c r="K148" s="25"/>
      <c r="L148" s="22" t="str">
        <f aca="false">IF(OR(B148="",J148=""),"",B148+IFERROR(INDEX(Lists!$D$5:$D$7,MATCH(J148,Lists!$C$5:$C$7,0)),0))</f>
        <v/>
      </c>
      <c r="M148" s="26"/>
      <c r="N148" s="25"/>
      <c r="O148" s="26"/>
      <c r="P148" s="25"/>
      <c r="Q148" s="26"/>
      <c r="R148" s="25"/>
      <c r="S148" s="26"/>
      <c r="T148" s="23" t="str">
        <f aca="true">IF(B148="","",IF(O148&lt;&gt;"",O148-B148,TODAY()-B148))</f>
        <v/>
      </c>
      <c r="U148" s="24" t="str">
        <f aca="true">IF(OR(B148="",M148=""),"",IF(O148&lt;&gt;"",IF(O148&gt;M148,"Closed late","No"),IF(TODAY()&gt;M148,"Yes","No")))</f>
        <v/>
      </c>
      <c r="V148" s="25"/>
    </row>
    <row r="149" customFormat="false" ht="15" hidden="false" customHeight="false" outlineLevel="0" collapsed="false">
      <c r="A149" s="25"/>
      <c r="B149" s="26"/>
      <c r="C149" s="25"/>
      <c r="D149" s="25"/>
      <c r="E149" s="25"/>
      <c r="F149" s="25"/>
      <c r="G149" s="25"/>
      <c r="H149" s="25"/>
      <c r="I149" s="25"/>
      <c r="J149" s="27"/>
      <c r="K149" s="25"/>
      <c r="L149" s="22" t="str">
        <f aca="false">IF(OR(B149="",J149=""),"",B149+IFERROR(INDEX(Lists!$D$5:$D$7,MATCH(J149,Lists!$C$5:$C$7,0)),0))</f>
        <v/>
      </c>
      <c r="M149" s="26"/>
      <c r="N149" s="25"/>
      <c r="O149" s="26"/>
      <c r="P149" s="25"/>
      <c r="Q149" s="26"/>
      <c r="R149" s="25"/>
      <c r="S149" s="26"/>
      <c r="T149" s="23" t="str">
        <f aca="true">IF(B149="","",IF(O149&lt;&gt;"",O149-B149,TODAY()-B149))</f>
        <v/>
      </c>
      <c r="U149" s="24" t="str">
        <f aca="true">IF(OR(B149="",M149=""),"",IF(O149&lt;&gt;"",IF(O149&gt;M149,"Closed late","No"),IF(TODAY()&gt;M149,"Yes","No")))</f>
        <v/>
      </c>
      <c r="V149" s="25"/>
    </row>
    <row r="150" customFormat="false" ht="15" hidden="false" customHeight="false" outlineLevel="0" collapsed="false">
      <c r="A150" s="25"/>
      <c r="B150" s="26"/>
      <c r="C150" s="25"/>
      <c r="D150" s="25"/>
      <c r="E150" s="25"/>
      <c r="F150" s="25"/>
      <c r="G150" s="25"/>
      <c r="H150" s="25"/>
      <c r="I150" s="25"/>
      <c r="J150" s="27"/>
      <c r="K150" s="25"/>
      <c r="L150" s="22" t="str">
        <f aca="false">IF(OR(B150="",J150=""),"",B150+IFERROR(INDEX(Lists!$D$5:$D$7,MATCH(J150,Lists!$C$5:$C$7,0)),0))</f>
        <v/>
      </c>
      <c r="M150" s="26"/>
      <c r="N150" s="25"/>
      <c r="O150" s="26"/>
      <c r="P150" s="25"/>
      <c r="Q150" s="26"/>
      <c r="R150" s="25"/>
      <c r="S150" s="26"/>
      <c r="T150" s="23" t="str">
        <f aca="true">IF(B150="","",IF(O150&lt;&gt;"",O150-B150,TODAY()-B150))</f>
        <v/>
      </c>
      <c r="U150" s="24" t="str">
        <f aca="true">IF(OR(B150="",M150=""),"",IF(O150&lt;&gt;"",IF(O150&gt;M150,"Closed late","No"),IF(TODAY()&gt;M150,"Yes","No")))</f>
        <v/>
      </c>
      <c r="V150" s="25"/>
    </row>
    <row r="151" customFormat="false" ht="15" hidden="false" customHeight="false" outlineLevel="0" collapsed="false">
      <c r="A151" s="25"/>
      <c r="B151" s="26"/>
      <c r="C151" s="25"/>
      <c r="D151" s="25"/>
      <c r="E151" s="25"/>
      <c r="F151" s="25"/>
      <c r="G151" s="25"/>
      <c r="H151" s="25"/>
      <c r="I151" s="25"/>
      <c r="J151" s="27"/>
      <c r="K151" s="25"/>
      <c r="L151" s="22" t="str">
        <f aca="false">IF(OR(B151="",J151=""),"",B151+IFERROR(INDEX(Lists!$D$5:$D$7,MATCH(J151,Lists!$C$5:$C$7,0)),0))</f>
        <v/>
      </c>
      <c r="M151" s="26"/>
      <c r="N151" s="25"/>
      <c r="O151" s="26"/>
      <c r="P151" s="25"/>
      <c r="Q151" s="26"/>
      <c r="R151" s="25"/>
      <c r="S151" s="26"/>
      <c r="T151" s="23" t="str">
        <f aca="true">IF(B151="","",IF(O151&lt;&gt;"",O151-B151,TODAY()-B151))</f>
        <v/>
      </c>
      <c r="U151" s="24" t="str">
        <f aca="true">IF(OR(B151="",M151=""),"",IF(O151&lt;&gt;"",IF(O151&gt;M151,"Closed late","No"),IF(TODAY()&gt;M151,"Yes","No")))</f>
        <v/>
      </c>
      <c r="V151" s="25"/>
    </row>
    <row r="152" customFormat="false" ht="15" hidden="false" customHeight="false" outlineLevel="0" collapsed="false">
      <c r="A152" s="25"/>
      <c r="B152" s="26"/>
      <c r="C152" s="25"/>
      <c r="D152" s="25"/>
      <c r="E152" s="25"/>
      <c r="F152" s="25"/>
      <c r="G152" s="25"/>
      <c r="H152" s="25"/>
      <c r="I152" s="25"/>
      <c r="J152" s="27"/>
      <c r="K152" s="25"/>
      <c r="L152" s="22" t="str">
        <f aca="false">IF(OR(B152="",J152=""),"",B152+IFERROR(INDEX(Lists!$D$5:$D$7,MATCH(J152,Lists!$C$5:$C$7,0)),0))</f>
        <v/>
      </c>
      <c r="M152" s="26"/>
      <c r="N152" s="25"/>
      <c r="O152" s="26"/>
      <c r="P152" s="25"/>
      <c r="Q152" s="26"/>
      <c r="R152" s="25"/>
      <c r="S152" s="26"/>
      <c r="T152" s="23" t="str">
        <f aca="true">IF(B152="","",IF(O152&lt;&gt;"",O152-B152,TODAY()-B152))</f>
        <v/>
      </c>
      <c r="U152" s="24" t="str">
        <f aca="true">IF(OR(B152="",M152=""),"",IF(O152&lt;&gt;"",IF(O152&gt;M152,"Closed late","No"),IF(TODAY()&gt;M152,"Yes","No")))</f>
        <v/>
      </c>
      <c r="V152" s="25"/>
    </row>
    <row r="153" customFormat="false" ht="15" hidden="false" customHeight="false" outlineLevel="0" collapsed="false">
      <c r="A153" s="25"/>
      <c r="B153" s="26"/>
      <c r="C153" s="25"/>
      <c r="D153" s="25"/>
      <c r="E153" s="25"/>
      <c r="F153" s="25"/>
      <c r="G153" s="25"/>
      <c r="H153" s="25"/>
      <c r="I153" s="25"/>
      <c r="J153" s="27"/>
      <c r="K153" s="25"/>
      <c r="L153" s="22" t="str">
        <f aca="false">IF(OR(B153="",J153=""),"",B153+IFERROR(INDEX(Lists!$D$5:$D$7,MATCH(J153,Lists!$C$5:$C$7,0)),0))</f>
        <v/>
      </c>
      <c r="M153" s="26"/>
      <c r="N153" s="25"/>
      <c r="O153" s="26"/>
      <c r="P153" s="25"/>
      <c r="Q153" s="26"/>
      <c r="R153" s="25"/>
      <c r="S153" s="26"/>
      <c r="T153" s="23" t="str">
        <f aca="true">IF(B153="","",IF(O153&lt;&gt;"",O153-B153,TODAY()-B153))</f>
        <v/>
      </c>
      <c r="U153" s="24" t="str">
        <f aca="true">IF(OR(B153="",M153=""),"",IF(O153&lt;&gt;"",IF(O153&gt;M153,"Closed late","No"),IF(TODAY()&gt;M153,"Yes","No")))</f>
        <v/>
      </c>
      <c r="V153" s="25"/>
    </row>
    <row r="154" customFormat="false" ht="15" hidden="false" customHeight="false" outlineLevel="0" collapsed="false">
      <c r="A154" s="25"/>
      <c r="B154" s="26"/>
      <c r="C154" s="25"/>
      <c r="D154" s="25"/>
      <c r="E154" s="25"/>
      <c r="F154" s="25"/>
      <c r="G154" s="25"/>
      <c r="H154" s="25"/>
      <c r="I154" s="25"/>
      <c r="J154" s="27"/>
      <c r="K154" s="25"/>
      <c r="L154" s="22" t="str">
        <f aca="false">IF(OR(B154="",J154=""),"",B154+IFERROR(INDEX(Lists!$D$5:$D$7,MATCH(J154,Lists!$C$5:$C$7,0)),0))</f>
        <v/>
      </c>
      <c r="M154" s="26"/>
      <c r="N154" s="25"/>
      <c r="O154" s="26"/>
      <c r="P154" s="25"/>
      <c r="Q154" s="26"/>
      <c r="R154" s="25"/>
      <c r="S154" s="26"/>
      <c r="T154" s="23" t="str">
        <f aca="true">IF(B154="","",IF(O154&lt;&gt;"",O154-B154,TODAY()-B154))</f>
        <v/>
      </c>
      <c r="U154" s="24" t="str">
        <f aca="true">IF(OR(B154="",M154=""),"",IF(O154&lt;&gt;"",IF(O154&gt;M154,"Closed late","No"),IF(TODAY()&gt;M154,"Yes","No")))</f>
        <v/>
      </c>
      <c r="V154" s="25"/>
    </row>
    <row r="155" customFormat="false" ht="15" hidden="false" customHeight="false" outlineLevel="0" collapsed="false">
      <c r="A155" s="25"/>
      <c r="B155" s="26"/>
      <c r="C155" s="25"/>
      <c r="D155" s="25"/>
      <c r="E155" s="25"/>
      <c r="F155" s="25"/>
      <c r="G155" s="25"/>
      <c r="H155" s="25"/>
      <c r="I155" s="25"/>
      <c r="J155" s="27"/>
      <c r="K155" s="25"/>
      <c r="L155" s="22" t="str">
        <f aca="false">IF(OR(B155="",J155=""),"",B155+IFERROR(INDEX(Lists!$D$5:$D$7,MATCH(J155,Lists!$C$5:$C$7,0)),0))</f>
        <v/>
      </c>
      <c r="M155" s="26"/>
      <c r="N155" s="25"/>
      <c r="O155" s="26"/>
      <c r="P155" s="25"/>
      <c r="Q155" s="26"/>
      <c r="R155" s="25"/>
      <c r="S155" s="26"/>
      <c r="T155" s="23" t="str">
        <f aca="true">IF(B155="","",IF(O155&lt;&gt;"",O155-B155,TODAY()-B155))</f>
        <v/>
      </c>
      <c r="U155" s="24" t="str">
        <f aca="true">IF(OR(B155="",M155=""),"",IF(O155&lt;&gt;"",IF(O155&gt;M155,"Closed late","No"),IF(TODAY()&gt;M155,"Yes","No")))</f>
        <v/>
      </c>
      <c r="V155" s="25"/>
    </row>
    <row r="156" customFormat="false" ht="15" hidden="false" customHeight="false" outlineLevel="0" collapsed="false">
      <c r="A156" s="25"/>
      <c r="B156" s="26"/>
      <c r="C156" s="25"/>
      <c r="D156" s="25"/>
      <c r="E156" s="25"/>
      <c r="F156" s="25"/>
      <c r="G156" s="25"/>
      <c r="H156" s="25"/>
      <c r="I156" s="25"/>
      <c r="J156" s="27"/>
      <c r="K156" s="25"/>
      <c r="L156" s="22" t="str">
        <f aca="false">IF(OR(B156="",J156=""),"",B156+IFERROR(INDEX(Lists!$D$5:$D$7,MATCH(J156,Lists!$C$5:$C$7,0)),0))</f>
        <v/>
      </c>
      <c r="M156" s="26"/>
      <c r="N156" s="25"/>
      <c r="O156" s="26"/>
      <c r="P156" s="25"/>
      <c r="Q156" s="26"/>
      <c r="R156" s="25"/>
      <c r="S156" s="26"/>
      <c r="T156" s="23" t="str">
        <f aca="true">IF(B156="","",IF(O156&lt;&gt;"",O156-B156,TODAY()-B156))</f>
        <v/>
      </c>
      <c r="U156" s="24" t="str">
        <f aca="true">IF(OR(B156="",M156=""),"",IF(O156&lt;&gt;"",IF(O156&gt;M156,"Closed late","No"),IF(TODAY()&gt;M156,"Yes","No")))</f>
        <v/>
      </c>
      <c r="V156" s="25"/>
    </row>
    <row r="157" customFormat="false" ht="15" hidden="false" customHeight="false" outlineLevel="0" collapsed="false">
      <c r="A157" s="25"/>
      <c r="B157" s="26"/>
      <c r="C157" s="25"/>
      <c r="D157" s="25"/>
      <c r="E157" s="25"/>
      <c r="F157" s="25"/>
      <c r="G157" s="25"/>
      <c r="H157" s="25"/>
      <c r="I157" s="25"/>
      <c r="J157" s="27"/>
      <c r="K157" s="25"/>
      <c r="L157" s="22" t="str">
        <f aca="false">IF(OR(B157="",J157=""),"",B157+IFERROR(INDEX(Lists!$D$5:$D$7,MATCH(J157,Lists!$C$5:$C$7,0)),0))</f>
        <v/>
      </c>
      <c r="M157" s="26"/>
      <c r="N157" s="25"/>
      <c r="O157" s="26"/>
      <c r="P157" s="25"/>
      <c r="Q157" s="26"/>
      <c r="R157" s="25"/>
      <c r="S157" s="26"/>
      <c r="T157" s="23" t="str">
        <f aca="true">IF(B157="","",IF(O157&lt;&gt;"",O157-B157,TODAY()-B157))</f>
        <v/>
      </c>
      <c r="U157" s="24" t="str">
        <f aca="true">IF(OR(B157="",M157=""),"",IF(O157&lt;&gt;"",IF(O157&gt;M157,"Closed late","No"),IF(TODAY()&gt;M157,"Yes","No")))</f>
        <v/>
      </c>
      <c r="V157" s="25"/>
    </row>
    <row r="158" customFormat="false" ht="15" hidden="false" customHeight="false" outlineLevel="0" collapsed="false">
      <c r="A158" s="25"/>
      <c r="B158" s="26"/>
      <c r="C158" s="25"/>
      <c r="D158" s="25"/>
      <c r="E158" s="25"/>
      <c r="F158" s="25"/>
      <c r="G158" s="25"/>
      <c r="H158" s="25"/>
      <c r="I158" s="25"/>
      <c r="J158" s="27"/>
      <c r="K158" s="25"/>
      <c r="L158" s="22" t="str">
        <f aca="false">IF(OR(B158="",J158=""),"",B158+IFERROR(INDEX(Lists!$D$5:$D$7,MATCH(J158,Lists!$C$5:$C$7,0)),0))</f>
        <v/>
      </c>
      <c r="M158" s="26"/>
      <c r="N158" s="25"/>
      <c r="O158" s="26"/>
      <c r="P158" s="25"/>
      <c r="Q158" s="26"/>
      <c r="R158" s="25"/>
      <c r="S158" s="26"/>
      <c r="T158" s="23" t="str">
        <f aca="true">IF(B158="","",IF(O158&lt;&gt;"",O158-B158,TODAY()-B158))</f>
        <v/>
      </c>
      <c r="U158" s="24" t="str">
        <f aca="true">IF(OR(B158="",M158=""),"",IF(O158&lt;&gt;"",IF(O158&gt;M158,"Closed late","No"),IF(TODAY()&gt;M158,"Yes","No")))</f>
        <v/>
      </c>
      <c r="V158" s="25"/>
    </row>
    <row r="159" customFormat="false" ht="15" hidden="false" customHeight="false" outlineLevel="0" collapsed="false">
      <c r="A159" s="25"/>
      <c r="B159" s="26"/>
      <c r="C159" s="25"/>
      <c r="D159" s="25"/>
      <c r="E159" s="25"/>
      <c r="F159" s="25"/>
      <c r="G159" s="25"/>
      <c r="H159" s="25"/>
      <c r="I159" s="25"/>
      <c r="J159" s="27"/>
      <c r="K159" s="25"/>
      <c r="L159" s="22" t="str">
        <f aca="false">IF(OR(B159="",J159=""),"",B159+IFERROR(INDEX(Lists!$D$5:$D$7,MATCH(J159,Lists!$C$5:$C$7,0)),0))</f>
        <v/>
      </c>
      <c r="M159" s="26"/>
      <c r="N159" s="25"/>
      <c r="O159" s="26"/>
      <c r="P159" s="25"/>
      <c r="Q159" s="26"/>
      <c r="R159" s="25"/>
      <c r="S159" s="26"/>
      <c r="T159" s="23" t="str">
        <f aca="true">IF(B159="","",IF(O159&lt;&gt;"",O159-B159,TODAY()-B159))</f>
        <v/>
      </c>
      <c r="U159" s="24" t="str">
        <f aca="true">IF(OR(B159="",M159=""),"",IF(O159&lt;&gt;"",IF(O159&gt;M159,"Closed late","No"),IF(TODAY()&gt;M159,"Yes","No")))</f>
        <v/>
      </c>
      <c r="V159" s="25"/>
    </row>
    <row r="160" customFormat="false" ht="15" hidden="false" customHeight="false" outlineLevel="0" collapsed="false">
      <c r="A160" s="25"/>
      <c r="B160" s="26"/>
      <c r="C160" s="25"/>
      <c r="D160" s="25"/>
      <c r="E160" s="25"/>
      <c r="F160" s="25"/>
      <c r="G160" s="25"/>
      <c r="H160" s="25"/>
      <c r="I160" s="25"/>
      <c r="J160" s="27"/>
      <c r="K160" s="25"/>
      <c r="L160" s="22" t="str">
        <f aca="false">IF(OR(B160="",J160=""),"",B160+IFERROR(INDEX(Lists!$D$5:$D$7,MATCH(J160,Lists!$C$5:$C$7,0)),0))</f>
        <v/>
      </c>
      <c r="M160" s="26"/>
      <c r="N160" s="25"/>
      <c r="O160" s="26"/>
      <c r="P160" s="25"/>
      <c r="Q160" s="26"/>
      <c r="R160" s="25"/>
      <c r="S160" s="26"/>
      <c r="T160" s="23" t="str">
        <f aca="true">IF(B160="","",IF(O160&lt;&gt;"",O160-B160,TODAY()-B160))</f>
        <v/>
      </c>
      <c r="U160" s="24" t="str">
        <f aca="true">IF(OR(B160="",M160=""),"",IF(O160&lt;&gt;"",IF(O160&gt;M160,"Closed late","No"),IF(TODAY()&gt;M160,"Yes","No")))</f>
        <v/>
      </c>
      <c r="V160" s="25"/>
    </row>
    <row r="161" customFormat="false" ht="15" hidden="false" customHeight="false" outlineLevel="0" collapsed="false">
      <c r="A161" s="25"/>
      <c r="B161" s="26"/>
      <c r="C161" s="25"/>
      <c r="D161" s="25"/>
      <c r="E161" s="25"/>
      <c r="F161" s="25"/>
      <c r="G161" s="25"/>
      <c r="H161" s="25"/>
      <c r="I161" s="25"/>
      <c r="J161" s="27"/>
      <c r="K161" s="25"/>
      <c r="L161" s="22" t="str">
        <f aca="false">IF(OR(B161="",J161=""),"",B161+IFERROR(INDEX(Lists!$D$5:$D$7,MATCH(J161,Lists!$C$5:$C$7,0)),0))</f>
        <v/>
      </c>
      <c r="M161" s="26"/>
      <c r="N161" s="25"/>
      <c r="O161" s="26"/>
      <c r="P161" s="25"/>
      <c r="Q161" s="26"/>
      <c r="R161" s="25"/>
      <c r="S161" s="26"/>
      <c r="T161" s="23" t="str">
        <f aca="true">IF(B161="","",IF(O161&lt;&gt;"",O161-B161,TODAY()-B161))</f>
        <v/>
      </c>
      <c r="U161" s="24" t="str">
        <f aca="true">IF(OR(B161="",M161=""),"",IF(O161&lt;&gt;"",IF(O161&gt;M161,"Closed late","No"),IF(TODAY()&gt;M161,"Yes","No")))</f>
        <v/>
      </c>
      <c r="V161" s="25"/>
    </row>
    <row r="162" customFormat="false" ht="15" hidden="false" customHeight="false" outlineLevel="0" collapsed="false">
      <c r="A162" s="25"/>
      <c r="B162" s="26"/>
      <c r="C162" s="25"/>
      <c r="D162" s="25"/>
      <c r="E162" s="25"/>
      <c r="F162" s="25"/>
      <c r="G162" s="25"/>
      <c r="H162" s="25"/>
      <c r="I162" s="25"/>
      <c r="J162" s="27"/>
      <c r="K162" s="25"/>
      <c r="L162" s="22" t="str">
        <f aca="false">IF(OR(B162="",J162=""),"",B162+IFERROR(INDEX(Lists!$D$5:$D$7,MATCH(J162,Lists!$C$5:$C$7,0)),0))</f>
        <v/>
      </c>
      <c r="M162" s="26"/>
      <c r="N162" s="25"/>
      <c r="O162" s="26"/>
      <c r="P162" s="25"/>
      <c r="Q162" s="26"/>
      <c r="R162" s="25"/>
      <c r="S162" s="26"/>
      <c r="T162" s="23" t="str">
        <f aca="true">IF(B162="","",IF(O162&lt;&gt;"",O162-B162,TODAY()-B162))</f>
        <v/>
      </c>
      <c r="U162" s="24" t="str">
        <f aca="true">IF(OR(B162="",M162=""),"",IF(O162&lt;&gt;"",IF(O162&gt;M162,"Closed late","No"),IF(TODAY()&gt;M162,"Yes","No")))</f>
        <v/>
      </c>
      <c r="V162" s="25"/>
    </row>
    <row r="163" customFormat="false" ht="15" hidden="false" customHeight="false" outlineLevel="0" collapsed="false">
      <c r="A163" s="25"/>
      <c r="B163" s="26"/>
      <c r="C163" s="25"/>
      <c r="D163" s="25"/>
      <c r="E163" s="25"/>
      <c r="F163" s="25"/>
      <c r="G163" s="25"/>
      <c r="H163" s="25"/>
      <c r="I163" s="25"/>
      <c r="J163" s="27"/>
      <c r="K163" s="25"/>
      <c r="L163" s="22" t="str">
        <f aca="false">IF(OR(B163="",J163=""),"",B163+IFERROR(INDEX(Lists!$D$5:$D$7,MATCH(J163,Lists!$C$5:$C$7,0)),0))</f>
        <v/>
      </c>
      <c r="M163" s="26"/>
      <c r="N163" s="25"/>
      <c r="O163" s="26"/>
      <c r="P163" s="25"/>
      <c r="Q163" s="26"/>
      <c r="R163" s="25"/>
      <c r="S163" s="26"/>
      <c r="T163" s="23" t="str">
        <f aca="true">IF(B163="","",IF(O163&lt;&gt;"",O163-B163,TODAY()-B163))</f>
        <v/>
      </c>
      <c r="U163" s="24" t="str">
        <f aca="true">IF(OR(B163="",M163=""),"",IF(O163&lt;&gt;"",IF(O163&gt;M163,"Closed late","No"),IF(TODAY()&gt;M163,"Yes","No")))</f>
        <v/>
      </c>
      <c r="V163" s="25"/>
    </row>
    <row r="164" customFormat="false" ht="15" hidden="false" customHeight="false" outlineLevel="0" collapsed="false">
      <c r="A164" s="25"/>
      <c r="B164" s="26"/>
      <c r="C164" s="25"/>
      <c r="D164" s="25"/>
      <c r="E164" s="25"/>
      <c r="F164" s="25"/>
      <c r="G164" s="25"/>
      <c r="H164" s="25"/>
      <c r="I164" s="25"/>
      <c r="J164" s="27"/>
      <c r="K164" s="25"/>
      <c r="L164" s="22" t="str">
        <f aca="false">IF(OR(B164="",J164=""),"",B164+IFERROR(INDEX(Lists!$D$5:$D$7,MATCH(J164,Lists!$C$5:$C$7,0)),0))</f>
        <v/>
      </c>
      <c r="M164" s="26"/>
      <c r="N164" s="25"/>
      <c r="O164" s="26"/>
      <c r="P164" s="25"/>
      <c r="Q164" s="26"/>
      <c r="R164" s="25"/>
      <c r="S164" s="26"/>
      <c r="T164" s="23" t="str">
        <f aca="true">IF(B164="","",IF(O164&lt;&gt;"",O164-B164,TODAY()-B164))</f>
        <v/>
      </c>
      <c r="U164" s="24" t="str">
        <f aca="true">IF(OR(B164="",M164=""),"",IF(O164&lt;&gt;"",IF(O164&gt;M164,"Closed late","No"),IF(TODAY()&gt;M164,"Yes","No")))</f>
        <v/>
      </c>
      <c r="V164" s="25"/>
    </row>
    <row r="165" customFormat="false" ht="15" hidden="false" customHeight="false" outlineLevel="0" collapsed="false">
      <c r="A165" s="25"/>
      <c r="B165" s="26"/>
      <c r="C165" s="25"/>
      <c r="D165" s="25"/>
      <c r="E165" s="25"/>
      <c r="F165" s="25"/>
      <c r="G165" s="25"/>
      <c r="H165" s="25"/>
      <c r="I165" s="25"/>
      <c r="J165" s="27"/>
      <c r="K165" s="25"/>
      <c r="L165" s="22" t="str">
        <f aca="false">IF(OR(B165="",J165=""),"",B165+IFERROR(INDEX(Lists!$D$5:$D$7,MATCH(J165,Lists!$C$5:$C$7,0)),0))</f>
        <v/>
      </c>
      <c r="M165" s="26"/>
      <c r="N165" s="25"/>
      <c r="O165" s="26"/>
      <c r="P165" s="25"/>
      <c r="Q165" s="26"/>
      <c r="R165" s="25"/>
      <c r="S165" s="26"/>
      <c r="T165" s="23" t="str">
        <f aca="true">IF(B165="","",IF(O165&lt;&gt;"",O165-B165,TODAY()-B165))</f>
        <v/>
      </c>
      <c r="U165" s="24" t="str">
        <f aca="true">IF(OR(B165="",M165=""),"",IF(O165&lt;&gt;"",IF(O165&gt;M165,"Closed late","No"),IF(TODAY()&gt;M165,"Yes","No")))</f>
        <v/>
      </c>
      <c r="V165" s="25"/>
    </row>
    <row r="166" customFormat="false" ht="15" hidden="false" customHeight="false" outlineLevel="0" collapsed="false">
      <c r="A166" s="25"/>
      <c r="B166" s="26"/>
      <c r="C166" s="25"/>
      <c r="D166" s="25"/>
      <c r="E166" s="25"/>
      <c r="F166" s="25"/>
      <c r="G166" s="25"/>
      <c r="H166" s="25"/>
      <c r="I166" s="25"/>
      <c r="J166" s="27"/>
      <c r="K166" s="25"/>
      <c r="L166" s="22" t="str">
        <f aca="false">IF(OR(B166="",J166=""),"",B166+IFERROR(INDEX(Lists!$D$5:$D$7,MATCH(J166,Lists!$C$5:$C$7,0)),0))</f>
        <v/>
      </c>
      <c r="M166" s="26"/>
      <c r="N166" s="25"/>
      <c r="O166" s="26"/>
      <c r="P166" s="25"/>
      <c r="Q166" s="26"/>
      <c r="R166" s="25"/>
      <c r="S166" s="26"/>
      <c r="T166" s="23" t="str">
        <f aca="true">IF(B166="","",IF(O166&lt;&gt;"",O166-B166,TODAY()-B166))</f>
        <v/>
      </c>
      <c r="U166" s="24" t="str">
        <f aca="true">IF(OR(B166="",M166=""),"",IF(O166&lt;&gt;"",IF(O166&gt;M166,"Closed late","No"),IF(TODAY()&gt;M166,"Yes","No")))</f>
        <v/>
      </c>
      <c r="V166" s="25"/>
    </row>
    <row r="167" customFormat="false" ht="15" hidden="false" customHeight="false" outlineLevel="0" collapsed="false">
      <c r="A167" s="25"/>
      <c r="B167" s="26"/>
      <c r="C167" s="25"/>
      <c r="D167" s="25"/>
      <c r="E167" s="25"/>
      <c r="F167" s="25"/>
      <c r="G167" s="25"/>
      <c r="H167" s="25"/>
      <c r="I167" s="25"/>
      <c r="J167" s="27"/>
      <c r="K167" s="25"/>
      <c r="L167" s="22" t="str">
        <f aca="false">IF(OR(B167="",J167=""),"",B167+IFERROR(INDEX(Lists!$D$5:$D$7,MATCH(J167,Lists!$C$5:$C$7,0)),0))</f>
        <v/>
      </c>
      <c r="M167" s="26"/>
      <c r="N167" s="25"/>
      <c r="O167" s="26"/>
      <c r="P167" s="25"/>
      <c r="Q167" s="26"/>
      <c r="R167" s="25"/>
      <c r="S167" s="26"/>
      <c r="T167" s="23" t="str">
        <f aca="true">IF(B167="","",IF(O167&lt;&gt;"",O167-B167,TODAY()-B167))</f>
        <v/>
      </c>
      <c r="U167" s="24" t="str">
        <f aca="true">IF(OR(B167="",M167=""),"",IF(O167&lt;&gt;"",IF(O167&gt;M167,"Closed late","No"),IF(TODAY()&gt;M167,"Yes","No")))</f>
        <v/>
      </c>
      <c r="V167" s="25"/>
    </row>
    <row r="168" customFormat="false" ht="15" hidden="false" customHeight="false" outlineLevel="0" collapsed="false">
      <c r="A168" s="25"/>
      <c r="B168" s="26"/>
      <c r="C168" s="25"/>
      <c r="D168" s="25"/>
      <c r="E168" s="25"/>
      <c r="F168" s="25"/>
      <c r="G168" s="25"/>
      <c r="H168" s="25"/>
      <c r="I168" s="25"/>
      <c r="J168" s="27"/>
      <c r="K168" s="25"/>
      <c r="L168" s="22" t="str">
        <f aca="false">IF(OR(B168="",J168=""),"",B168+IFERROR(INDEX(Lists!$D$5:$D$7,MATCH(J168,Lists!$C$5:$C$7,0)),0))</f>
        <v/>
      </c>
      <c r="M168" s="26"/>
      <c r="N168" s="25"/>
      <c r="O168" s="26"/>
      <c r="P168" s="25"/>
      <c r="Q168" s="26"/>
      <c r="R168" s="25"/>
      <c r="S168" s="26"/>
      <c r="T168" s="23" t="str">
        <f aca="true">IF(B168="","",IF(O168&lt;&gt;"",O168-B168,TODAY()-B168))</f>
        <v/>
      </c>
      <c r="U168" s="24" t="str">
        <f aca="true">IF(OR(B168="",M168=""),"",IF(O168&lt;&gt;"",IF(O168&gt;M168,"Closed late","No"),IF(TODAY()&gt;M168,"Yes","No")))</f>
        <v/>
      </c>
      <c r="V168" s="25"/>
    </row>
    <row r="169" customFormat="false" ht="15" hidden="false" customHeight="false" outlineLevel="0" collapsed="false">
      <c r="A169" s="25"/>
      <c r="B169" s="26"/>
      <c r="C169" s="25"/>
      <c r="D169" s="25"/>
      <c r="E169" s="25"/>
      <c r="F169" s="25"/>
      <c r="G169" s="25"/>
      <c r="H169" s="25"/>
      <c r="I169" s="25"/>
      <c r="J169" s="27"/>
      <c r="K169" s="25"/>
      <c r="L169" s="22" t="str">
        <f aca="false">IF(OR(B169="",J169=""),"",B169+IFERROR(INDEX(Lists!$D$5:$D$7,MATCH(J169,Lists!$C$5:$C$7,0)),0))</f>
        <v/>
      </c>
      <c r="M169" s="26"/>
      <c r="N169" s="25"/>
      <c r="O169" s="26"/>
      <c r="P169" s="25"/>
      <c r="Q169" s="26"/>
      <c r="R169" s="25"/>
      <c r="S169" s="26"/>
      <c r="T169" s="23" t="str">
        <f aca="true">IF(B169="","",IF(O169&lt;&gt;"",O169-B169,TODAY()-B169))</f>
        <v/>
      </c>
      <c r="U169" s="24" t="str">
        <f aca="true">IF(OR(B169="",M169=""),"",IF(O169&lt;&gt;"",IF(O169&gt;M169,"Closed late","No"),IF(TODAY()&gt;M169,"Yes","No")))</f>
        <v/>
      </c>
      <c r="V169" s="25"/>
    </row>
    <row r="170" customFormat="false" ht="15" hidden="false" customHeight="false" outlineLevel="0" collapsed="false">
      <c r="A170" s="25"/>
      <c r="B170" s="26"/>
      <c r="C170" s="25"/>
      <c r="D170" s="25"/>
      <c r="E170" s="25"/>
      <c r="F170" s="25"/>
      <c r="G170" s="25"/>
      <c r="H170" s="25"/>
      <c r="I170" s="25"/>
      <c r="J170" s="27"/>
      <c r="K170" s="25"/>
      <c r="L170" s="22" t="str">
        <f aca="false">IF(OR(B170="",J170=""),"",B170+IFERROR(INDEX(Lists!$D$5:$D$7,MATCH(J170,Lists!$C$5:$C$7,0)),0))</f>
        <v/>
      </c>
      <c r="M170" s="26"/>
      <c r="N170" s="25"/>
      <c r="O170" s="26"/>
      <c r="P170" s="25"/>
      <c r="Q170" s="26"/>
      <c r="R170" s="25"/>
      <c r="S170" s="26"/>
      <c r="T170" s="23" t="str">
        <f aca="true">IF(B170="","",IF(O170&lt;&gt;"",O170-B170,TODAY()-B170))</f>
        <v/>
      </c>
      <c r="U170" s="24" t="str">
        <f aca="true">IF(OR(B170="",M170=""),"",IF(O170&lt;&gt;"",IF(O170&gt;M170,"Closed late","No"),IF(TODAY()&gt;M170,"Yes","No")))</f>
        <v/>
      </c>
      <c r="V170" s="25"/>
    </row>
    <row r="171" customFormat="false" ht="15" hidden="false" customHeight="false" outlineLevel="0" collapsed="false">
      <c r="A171" s="25"/>
      <c r="B171" s="26"/>
      <c r="C171" s="25"/>
      <c r="D171" s="25"/>
      <c r="E171" s="25"/>
      <c r="F171" s="25"/>
      <c r="G171" s="25"/>
      <c r="H171" s="25"/>
      <c r="I171" s="25"/>
      <c r="J171" s="27"/>
      <c r="K171" s="25"/>
      <c r="L171" s="22" t="str">
        <f aca="false">IF(OR(B171="",J171=""),"",B171+IFERROR(INDEX(Lists!$D$5:$D$7,MATCH(J171,Lists!$C$5:$C$7,0)),0))</f>
        <v/>
      </c>
      <c r="M171" s="26"/>
      <c r="N171" s="25"/>
      <c r="O171" s="26"/>
      <c r="P171" s="25"/>
      <c r="Q171" s="26"/>
      <c r="R171" s="25"/>
      <c r="S171" s="26"/>
      <c r="T171" s="23" t="str">
        <f aca="true">IF(B171="","",IF(O171&lt;&gt;"",O171-B171,TODAY()-B171))</f>
        <v/>
      </c>
      <c r="U171" s="24" t="str">
        <f aca="true">IF(OR(B171="",M171=""),"",IF(O171&lt;&gt;"",IF(O171&gt;M171,"Closed late","No"),IF(TODAY()&gt;M171,"Yes","No")))</f>
        <v/>
      </c>
      <c r="V171" s="25"/>
    </row>
    <row r="172" customFormat="false" ht="15" hidden="false" customHeight="false" outlineLevel="0" collapsed="false">
      <c r="A172" s="25"/>
      <c r="B172" s="26"/>
      <c r="C172" s="25"/>
      <c r="D172" s="25"/>
      <c r="E172" s="25"/>
      <c r="F172" s="25"/>
      <c r="G172" s="25"/>
      <c r="H172" s="25"/>
      <c r="I172" s="25"/>
      <c r="J172" s="27"/>
      <c r="K172" s="25"/>
      <c r="L172" s="22" t="str">
        <f aca="false">IF(OR(B172="",J172=""),"",B172+IFERROR(INDEX(Lists!$D$5:$D$7,MATCH(J172,Lists!$C$5:$C$7,0)),0))</f>
        <v/>
      </c>
      <c r="M172" s="26"/>
      <c r="N172" s="25"/>
      <c r="O172" s="26"/>
      <c r="P172" s="25"/>
      <c r="Q172" s="26"/>
      <c r="R172" s="25"/>
      <c r="S172" s="26"/>
      <c r="T172" s="23" t="str">
        <f aca="true">IF(B172="","",IF(O172&lt;&gt;"",O172-B172,TODAY()-B172))</f>
        <v/>
      </c>
      <c r="U172" s="24" t="str">
        <f aca="true">IF(OR(B172="",M172=""),"",IF(O172&lt;&gt;"",IF(O172&gt;M172,"Closed late","No"),IF(TODAY()&gt;M172,"Yes","No")))</f>
        <v/>
      </c>
      <c r="V172" s="25"/>
    </row>
    <row r="173" customFormat="false" ht="15" hidden="false" customHeight="false" outlineLevel="0" collapsed="false">
      <c r="A173" s="25"/>
      <c r="B173" s="26"/>
      <c r="C173" s="25"/>
      <c r="D173" s="25"/>
      <c r="E173" s="25"/>
      <c r="F173" s="25"/>
      <c r="G173" s="25"/>
      <c r="H173" s="25"/>
      <c r="I173" s="25"/>
      <c r="J173" s="27"/>
      <c r="K173" s="25"/>
      <c r="L173" s="22" t="str">
        <f aca="false">IF(OR(B173="",J173=""),"",B173+IFERROR(INDEX(Lists!$D$5:$D$7,MATCH(J173,Lists!$C$5:$C$7,0)),0))</f>
        <v/>
      </c>
      <c r="M173" s="26"/>
      <c r="N173" s="25"/>
      <c r="O173" s="26"/>
      <c r="P173" s="25"/>
      <c r="Q173" s="26"/>
      <c r="R173" s="25"/>
      <c r="S173" s="26"/>
      <c r="T173" s="23" t="str">
        <f aca="true">IF(B173="","",IF(O173&lt;&gt;"",O173-B173,TODAY()-B173))</f>
        <v/>
      </c>
      <c r="U173" s="24" t="str">
        <f aca="true">IF(OR(B173="",M173=""),"",IF(O173&lt;&gt;"",IF(O173&gt;M173,"Closed late","No"),IF(TODAY()&gt;M173,"Yes","No")))</f>
        <v/>
      </c>
      <c r="V173" s="25"/>
    </row>
    <row r="174" customFormat="false" ht="15" hidden="false" customHeight="false" outlineLevel="0" collapsed="false">
      <c r="A174" s="25"/>
      <c r="B174" s="26"/>
      <c r="C174" s="25"/>
      <c r="D174" s="25"/>
      <c r="E174" s="25"/>
      <c r="F174" s="25"/>
      <c r="G174" s="25"/>
      <c r="H174" s="25"/>
      <c r="I174" s="25"/>
      <c r="J174" s="27"/>
      <c r="K174" s="25"/>
      <c r="L174" s="22" t="str">
        <f aca="false">IF(OR(B174="",J174=""),"",B174+IFERROR(INDEX(Lists!$D$5:$D$7,MATCH(J174,Lists!$C$5:$C$7,0)),0))</f>
        <v/>
      </c>
      <c r="M174" s="26"/>
      <c r="N174" s="25"/>
      <c r="O174" s="26"/>
      <c r="P174" s="25"/>
      <c r="Q174" s="26"/>
      <c r="R174" s="25"/>
      <c r="S174" s="26"/>
      <c r="T174" s="23" t="str">
        <f aca="true">IF(B174="","",IF(O174&lt;&gt;"",O174-B174,TODAY()-B174))</f>
        <v/>
      </c>
      <c r="U174" s="24" t="str">
        <f aca="true">IF(OR(B174="",M174=""),"",IF(O174&lt;&gt;"",IF(O174&gt;M174,"Closed late","No"),IF(TODAY()&gt;M174,"Yes","No")))</f>
        <v/>
      </c>
      <c r="V174" s="25"/>
    </row>
    <row r="175" customFormat="false" ht="15" hidden="false" customHeight="false" outlineLevel="0" collapsed="false">
      <c r="A175" s="25"/>
      <c r="B175" s="26"/>
      <c r="C175" s="25"/>
      <c r="D175" s="25"/>
      <c r="E175" s="25"/>
      <c r="F175" s="25"/>
      <c r="G175" s="25"/>
      <c r="H175" s="25"/>
      <c r="I175" s="25"/>
      <c r="J175" s="27"/>
      <c r="K175" s="25"/>
      <c r="L175" s="22" t="str">
        <f aca="false">IF(OR(B175="",J175=""),"",B175+IFERROR(INDEX(Lists!$D$5:$D$7,MATCH(J175,Lists!$C$5:$C$7,0)),0))</f>
        <v/>
      </c>
      <c r="M175" s="26"/>
      <c r="N175" s="25"/>
      <c r="O175" s="26"/>
      <c r="P175" s="25"/>
      <c r="Q175" s="26"/>
      <c r="R175" s="25"/>
      <c r="S175" s="26"/>
      <c r="T175" s="23" t="str">
        <f aca="true">IF(B175="","",IF(O175&lt;&gt;"",O175-B175,TODAY()-B175))</f>
        <v/>
      </c>
      <c r="U175" s="24" t="str">
        <f aca="true">IF(OR(B175="",M175=""),"",IF(O175&lt;&gt;"",IF(O175&gt;M175,"Closed late","No"),IF(TODAY()&gt;M175,"Yes","No")))</f>
        <v/>
      </c>
      <c r="V175" s="25"/>
    </row>
    <row r="176" customFormat="false" ht="15" hidden="false" customHeight="false" outlineLevel="0" collapsed="false">
      <c r="A176" s="25"/>
      <c r="B176" s="26"/>
      <c r="C176" s="25"/>
      <c r="D176" s="25"/>
      <c r="E176" s="25"/>
      <c r="F176" s="25"/>
      <c r="G176" s="25"/>
      <c r="H176" s="25"/>
      <c r="I176" s="25"/>
      <c r="J176" s="27"/>
      <c r="K176" s="25"/>
      <c r="L176" s="22" t="str">
        <f aca="false">IF(OR(B176="",J176=""),"",B176+IFERROR(INDEX(Lists!$D$5:$D$7,MATCH(J176,Lists!$C$5:$C$7,0)),0))</f>
        <v/>
      </c>
      <c r="M176" s="26"/>
      <c r="N176" s="25"/>
      <c r="O176" s="26"/>
      <c r="P176" s="25"/>
      <c r="Q176" s="26"/>
      <c r="R176" s="25"/>
      <c r="S176" s="26"/>
      <c r="T176" s="23" t="str">
        <f aca="true">IF(B176="","",IF(O176&lt;&gt;"",O176-B176,TODAY()-B176))</f>
        <v/>
      </c>
      <c r="U176" s="24" t="str">
        <f aca="true">IF(OR(B176="",M176=""),"",IF(O176&lt;&gt;"",IF(O176&gt;M176,"Closed late","No"),IF(TODAY()&gt;M176,"Yes","No")))</f>
        <v/>
      </c>
      <c r="V176" s="25"/>
    </row>
    <row r="177" customFormat="false" ht="15" hidden="false" customHeight="false" outlineLevel="0" collapsed="false">
      <c r="A177" s="25"/>
      <c r="B177" s="26"/>
      <c r="C177" s="25"/>
      <c r="D177" s="25"/>
      <c r="E177" s="25"/>
      <c r="F177" s="25"/>
      <c r="G177" s="25"/>
      <c r="H177" s="25"/>
      <c r="I177" s="25"/>
      <c r="J177" s="27"/>
      <c r="K177" s="25"/>
      <c r="L177" s="22" t="str">
        <f aca="false">IF(OR(B177="",J177=""),"",B177+IFERROR(INDEX(Lists!$D$5:$D$7,MATCH(J177,Lists!$C$5:$C$7,0)),0))</f>
        <v/>
      </c>
      <c r="M177" s="26"/>
      <c r="N177" s="25"/>
      <c r="O177" s="26"/>
      <c r="P177" s="25"/>
      <c r="Q177" s="26"/>
      <c r="R177" s="25"/>
      <c r="S177" s="26"/>
      <c r="T177" s="23" t="str">
        <f aca="true">IF(B177="","",IF(O177&lt;&gt;"",O177-B177,TODAY()-B177))</f>
        <v/>
      </c>
      <c r="U177" s="24" t="str">
        <f aca="true">IF(OR(B177="",M177=""),"",IF(O177&lt;&gt;"",IF(O177&gt;M177,"Closed late","No"),IF(TODAY()&gt;M177,"Yes","No")))</f>
        <v/>
      </c>
      <c r="V177" s="25"/>
    </row>
    <row r="178" customFormat="false" ht="15" hidden="false" customHeight="false" outlineLevel="0" collapsed="false">
      <c r="A178" s="25"/>
      <c r="B178" s="26"/>
      <c r="C178" s="25"/>
      <c r="D178" s="25"/>
      <c r="E178" s="25"/>
      <c r="F178" s="25"/>
      <c r="G178" s="25"/>
      <c r="H178" s="25"/>
      <c r="I178" s="25"/>
      <c r="J178" s="27"/>
      <c r="K178" s="25"/>
      <c r="L178" s="22" t="str">
        <f aca="false">IF(OR(B178="",J178=""),"",B178+IFERROR(INDEX(Lists!$D$5:$D$7,MATCH(J178,Lists!$C$5:$C$7,0)),0))</f>
        <v/>
      </c>
      <c r="M178" s="26"/>
      <c r="N178" s="25"/>
      <c r="O178" s="26"/>
      <c r="P178" s="25"/>
      <c r="Q178" s="26"/>
      <c r="R178" s="25"/>
      <c r="S178" s="26"/>
      <c r="T178" s="23" t="str">
        <f aca="true">IF(B178="","",IF(O178&lt;&gt;"",O178-B178,TODAY()-B178))</f>
        <v/>
      </c>
      <c r="U178" s="24" t="str">
        <f aca="true">IF(OR(B178="",M178=""),"",IF(O178&lt;&gt;"",IF(O178&gt;M178,"Closed late","No"),IF(TODAY()&gt;M178,"Yes","No")))</f>
        <v/>
      </c>
      <c r="V178" s="25"/>
    </row>
    <row r="179" customFormat="false" ht="15" hidden="false" customHeight="false" outlineLevel="0" collapsed="false">
      <c r="A179" s="25"/>
      <c r="B179" s="26"/>
      <c r="C179" s="25"/>
      <c r="D179" s="25"/>
      <c r="E179" s="25"/>
      <c r="F179" s="25"/>
      <c r="G179" s="25"/>
      <c r="H179" s="25"/>
      <c r="I179" s="25"/>
      <c r="J179" s="27"/>
      <c r="K179" s="25"/>
      <c r="L179" s="22" t="str">
        <f aca="false">IF(OR(B179="",J179=""),"",B179+IFERROR(INDEX(Lists!$D$5:$D$7,MATCH(J179,Lists!$C$5:$C$7,0)),0))</f>
        <v/>
      </c>
      <c r="M179" s="26"/>
      <c r="N179" s="25"/>
      <c r="O179" s="26"/>
      <c r="P179" s="25"/>
      <c r="Q179" s="26"/>
      <c r="R179" s="25"/>
      <c r="S179" s="26"/>
      <c r="T179" s="23" t="str">
        <f aca="true">IF(B179="","",IF(O179&lt;&gt;"",O179-B179,TODAY()-B179))</f>
        <v/>
      </c>
      <c r="U179" s="24" t="str">
        <f aca="true">IF(OR(B179="",M179=""),"",IF(O179&lt;&gt;"",IF(O179&gt;M179,"Closed late","No"),IF(TODAY()&gt;M179,"Yes","No")))</f>
        <v/>
      </c>
      <c r="V179" s="25"/>
    </row>
    <row r="180" customFormat="false" ht="15" hidden="false" customHeight="false" outlineLevel="0" collapsed="false">
      <c r="A180" s="25"/>
      <c r="B180" s="26"/>
      <c r="C180" s="25"/>
      <c r="D180" s="25"/>
      <c r="E180" s="25"/>
      <c r="F180" s="25"/>
      <c r="G180" s="25"/>
      <c r="H180" s="25"/>
      <c r="I180" s="25"/>
      <c r="J180" s="27"/>
      <c r="K180" s="25"/>
      <c r="L180" s="22" t="str">
        <f aca="false">IF(OR(B180="",J180=""),"",B180+IFERROR(INDEX(Lists!$D$5:$D$7,MATCH(J180,Lists!$C$5:$C$7,0)),0))</f>
        <v/>
      </c>
      <c r="M180" s="26"/>
      <c r="N180" s="25"/>
      <c r="O180" s="26"/>
      <c r="P180" s="25"/>
      <c r="Q180" s="26"/>
      <c r="R180" s="25"/>
      <c r="S180" s="26"/>
      <c r="T180" s="23" t="str">
        <f aca="true">IF(B180="","",IF(O180&lt;&gt;"",O180-B180,TODAY()-B180))</f>
        <v/>
      </c>
      <c r="U180" s="24" t="str">
        <f aca="true">IF(OR(B180="",M180=""),"",IF(O180&lt;&gt;"",IF(O180&gt;M180,"Closed late","No"),IF(TODAY()&gt;M180,"Yes","No")))</f>
        <v/>
      </c>
      <c r="V180" s="25"/>
    </row>
    <row r="181" customFormat="false" ht="15" hidden="false" customHeight="false" outlineLevel="0" collapsed="false">
      <c r="A181" s="25"/>
      <c r="B181" s="26"/>
      <c r="C181" s="25"/>
      <c r="D181" s="25"/>
      <c r="E181" s="25"/>
      <c r="F181" s="25"/>
      <c r="G181" s="25"/>
      <c r="H181" s="25"/>
      <c r="I181" s="25"/>
      <c r="J181" s="27"/>
      <c r="K181" s="25"/>
      <c r="L181" s="22" t="str">
        <f aca="false">IF(OR(B181="",J181=""),"",B181+IFERROR(INDEX(Lists!$D$5:$D$7,MATCH(J181,Lists!$C$5:$C$7,0)),0))</f>
        <v/>
      </c>
      <c r="M181" s="26"/>
      <c r="N181" s="25"/>
      <c r="O181" s="26"/>
      <c r="P181" s="25"/>
      <c r="Q181" s="26"/>
      <c r="R181" s="25"/>
      <c r="S181" s="26"/>
      <c r="T181" s="23" t="str">
        <f aca="true">IF(B181="","",IF(O181&lt;&gt;"",O181-B181,TODAY()-B181))</f>
        <v/>
      </c>
      <c r="U181" s="24" t="str">
        <f aca="true">IF(OR(B181="",M181=""),"",IF(O181&lt;&gt;"",IF(O181&gt;M181,"Closed late","No"),IF(TODAY()&gt;M181,"Yes","No")))</f>
        <v/>
      </c>
      <c r="V181" s="25"/>
    </row>
    <row r="182" customFormat="false" ht="15" hidden="false" customHeight="false" outlineLevel="0" collapsed="false">
      <c r="A182" s="25"/>
      <c r="B182" s="26"/>
      <c r="C182" s="25"/>
      <c r="D182" s="25"/>
      <c r="E182" s="25"/>
      <c r="F182" s="25"/>
      <c r="G182" s="25"/>
      <c r="H182" s="25"/>
      <c r="I182" s="25"/>
      <c r="J182" s="27"/>
      <c r="K182" s="25"/>
      <c r="L182" s="22" t="str">
        <f aca="false">IF(OR(B182="",J182=""),"",B182+IFERROR(INDEX(Lists!$D$5:$D$7,MATCH(J182,Lists!$C$5:$C$7,0)),0))</f>
        <v/>
      </c>
      <c r="M182" s="26"/>
      <c r="N182" s="25"/>
      <c r="O182" s="26"/>
      <c r="P182" s="25"/>
      <c r="Q182" s="26"/>
      <c r="R182" s="25"/>
      <c r="S182" s="26"/>
      <c r="T182" s="23" t="str">
        <f aca="true">IF(B182="","",IF(O182&lt;&gt;"",O182-B182,TODAY()-B182))</f>
        <v/>
      </c>
      <c r="U182" s="24" t="str">
        <f aca="true">IF(OR(B182="",M182=""),"",IF(O182&lt;&gt;"",IF(O182&gt;M182,"Closed late","No"),IF(TODAY()&gt;M182,"Yes","No")))</f>
        <v/>
      </c>
      <c r="V182" s="25"/>
    </row>
    <row r="183" customFormat="false" ht="15" hidden="false" customHeight="false" outlineLevel="0" collapsed="false">
      <c r="A183" s="25"/>
      <c r="B183" s="26"/>
      <c r="C183" s="25"/>
      <c r="D183" s="25"/>
      <c r="E183" s="25"/>
      <c r="F183" s="25"/>
      <c r="G183" s="25"/>
      <c r="H183" s="25"/>
      <c r="I183" s="25"/>
      <c r="J183" s="27"/>
      <c r="K183" s="25"/>
      <c r="L183" s="22" t="str">
        <f aca="false">IF(OR(B183="",J183=""),"",B183+IFERROR(INDEX(Lists!$D$5:$D$7,MATCH(J183,Lists!$C$5:$C$7,0)),0))</f>
        <v/>
      </c>
      <c r="M183" s="26"/>
      <c r="N183" s="25"/>
      <c r="O183" s="26"/>
      <c r="P183" s="25"/>
      <c r="Q183" s="26"/>
      <c r="R183" s="25"/>
      <c r="S183" s="26"/>
      <c r="T183" s="23" t="str">
        <f aca="true">IF(B183="","",IF(O183&lt;&gt;"",O183-B183,TODAY()-B183))</f>
        <v/>
      </c>
      <c r="U183" s="24" t="str">
        <f aca="true">IF(OR(B183="",M183=""),"",IF(O183&lt;&gt;"",IF(O183&gt;M183,"Closed late","No"),IF(TODAY()&gt;M183,"Yes","No")))</f>
        <v/>
      </c>
      <c r="V183" s="25"/>
    </row>
    <row r="184" customFormat="false" ht="15" hidden="false" customHeight="false" outlineLevel="0" collapsed="false">
      <c r="A184" s="25"/>
      <c r="B184" s="26"/>
      <c r="C184" s="25"/>
      <c r="D184" s="25"/>
      <c r="E184" s="25"/>
      <c r="F184" s="25"/>
      <c r="G184" s="25"/>
      <c r="H184" s="25"/>
      <c r="I184" s="25"/>
      <c r="J184" s="27"/>
      <c r="K184" s="25"/>
      <c r="L184" s="22" t="str">
        <f aca="false">IF(OR(B184="",J184=""),"",B184+IFERROR(INDEX(Lists!$D$5:$D$7,MATCH(J184,Lists!$C$5:$C$7,0)),0))</f>
        <v/>
      </c>
      <c r="M184" s="26"/>
      <c r="N184" s="25"/>
      <c r="O184" s="26"/>
      <c r="P184" s="25"/>
      <c r="Q184" s="26"/>
      <c r="R184" s="25"/>
      <c r="S184" s="26"/>
      <c r="T184" s="23" t="str">
        <f aca="true">IF(B184="","",IF(O184&lt;&gt;"",O184-B184,TODAY()-B184))</f>
        <v/>
      </c>
      <c r="U184" s="24" t="str">
        <f aca="true">IF(OR(B184="",M184=""),"",IF(O184&lt;&gt;"",IF(O184&gt;M184,"Closed late","No"),IF(TODAY()&gt;M184,"Yes","No")))</f>
        <v/>
      </c>
      <c r="V184" s="25"/>
    </row>
    <row r="185" customFormat="false" ht="15" hidden="false" customHeight="false" outlineLevel="0" collapsed="false">
      <c r="A185" s="25"/>
      <c r="B185" s="26"/>
      <c r="C185" s="25"/>
      <c r="D185" s="25"/>
      <c r="E185" s="25"/>
      <c r="F185" s="25"/>
      <c r="G185" s="25"/>
      <c r="H185" s="25"/>
      <c r="I185" s="25"/>
      <c r="J185" s="27"/>
      <c r="K185" s="25"/>
      <c r="L185" s="22" t="str">
        <f aca="false">IF(OR(B185="",J185=""),"",B185+IFERROR(INDEX(Lists!$D$5:$D$7,MATCH(J185,Lists!$C$5:$C$7,0)),0))</f>
        <v/>
      </c>
      <c r="M185" s="26"/>
      <c r="N185" s="25"/>
      <c r="O185" s="26"/>
      <c r="P185" s="25"/>
      <c r="Q185" s="26"/>
      <c r="R185" s="25"/>
      <c r="S185" s="26"/>
      <c r="T185" s="23" t="str">
        <f aca="true">IF(B185="","",IF(O185&lt;&gt;"",O185-B185,TODAY()-B185))</f>
        <v/>
      </c>
      <c r="U185" s="24" t="str">
        <f aca="true">IF(OR(B185="",M185=""),"",IF(O185&lt;&gt;"",IF(O185&gt;M185,"Closed late","No"),IF(TODAY()&gt;M185,"Yes","No")))</f>
        <v/>
      </c>
      <c r="V185" s="25"/>
    </row>
    <row r="186" customFormat="false" ht="15" hidden="false" customHeight="false" outlineLevel="0" collapsed="false">
      <c r="A186" s="25"/>
      <c r="B186" s="26"/>
      <c r="C186" s="25"/>
      <c r="D186" s="25"/>
      <c r="E186" s="25"/>
      <c r="F186" s="25"/>
      <c r="G186" s="25"/>
      <c r="H186" s="25"/>
      <c r="I186" s="25"/>
      <c r="J186" s="27"/>
      <c r="K186" s="25"/>
      <c r="L186" s="22" t="str">
        <f aca="false">IF(OR(B186="",J186=""),"",B186+IFERROR(INDEX(Lists!$D$5:$D$7,MATCH(J186,Lists!$C$5:$C$7,0)),0))</f>
        <v/>
      </c>
      <c r="M186" s="26"/>
      <c r="N186" s="25"/>
      <c r="O186" s="26"/>
      <c r="P186" s="25"/>
      <c r="Q186" s="26"/>
      <c r="R186" s="25"/>
      <c r="S186" s="26"/>
      <c r="T186" s="23" t="str">
        <f aca="true">IF(B186="","",IF(O186&lt;&gt;"",O186-B186,TODAY()-B186))</f>
        <v/>
      </c>
      <c r="U186" s="24" t="str">
        <f aca="true">IF(OR(B186="",M186=""),"",IF(O186&lt;&gt;"",IF(O186&gt;M186,"Closed late","No"),IF(TODAY()&gt;M186,"Yes","No")))</f>
        <v/>
      </c>
      <c r="V186" s="25"/>
    </row>
    <row r="187" customFormat="false" ht="15" hidden="false" customHeight="false" outlineLevel="0" collapsed="false">
      <c r="A187" s="25"/>
      <c r="B187" s="26"/>
      <c r="C187" s="25"/>
      <c r="D187" s="25"/>
      <c r="E187" s="25"/>
      <c r="F187" s="25"/>
      <c r="G187" s="25"/>
      <c r="H187" s="25"/>
      <c r="I187" s="25"/>
      <c r="J187" s="27"/>
      <c r="K187" s="25"/>
      <c r="L187" s="22" t="str">
        <f aca="false">IF(OR(B187="",J187=""),"",B187+IFERROR(INDEX(Lists!$D$5:$D$7,MATCH(J187,Lists!$C$5:$C$7,0)),0))</f>
        <v/>
      </c>
      <c r="M187" s="26"/>
      <c r="N187" s="25"/>
      <c r="O187" s="26"/>
      <c r="P187" s="25"/>
      <c r="Q187" s="26"/>
      <c r="R187" s="25"/>
      <c r="S187" s="26"/>
      <c r="T187" s="23" t="str">
        <f aca="true">IF(B187="","",IF(O187&lt;&gt;"",O187-B187,TODAY()-B187))</f>
        <v/>
      </c>
      <c r="U187" s="24" t="str">
        <f aca="true">IF(OR(B187="",M187=""),"",IF(O187&lt;&gt;"",IF(O187&gt;M187,"Closed late","No"),IF(TODAY()&gt;M187,"Yes","No")))</f>
        <v/>
      </c>
      <c r="V187" s="25"/>
    </row>
    <row r="188" customFormat="false" ht="15" hidden="false" customHeight="false" outlineLevel="0" collapsed="false">
      <c r="A188" s="25"/>
      <c r="B188" s="26"/>
      <c r="C188" s="25"/>
      <c r="D188" s="25"/>
      <c r="E188" s="25"/>
      <c r="F188" s="25"/>
      <c r="G188" s="25"/>
      <c r="H188" s="25"/>
      <c r="I188" s="25"/>
      <c r="J188" s="27"/>
      <c r="K188" s="25"/>
      <c r="L188" s="22" t="str">
        <f aca="false">IF(OR(B188="",J188=""),"",B188+IFERROR(INDEX(Lists!$D$5:$D$7,MATCH(J188,Lists!$C$5:$C$7,0)),0))</f>
        <v/>
      </c>
      <c r="M188" s="26"/>
      <c r="N188" s="25"/>
      <c r="O188" s="26"/>
      <c r="P188" s="25"/>
      <c r="Q188" s="26"/>
      <c r="R188" s="25"/>
      <c r="S188" s="26"/>
      <c r="T188" s="23" t="str">
        <f aca="true">IF(B188="","",IF(O188&lt;&gt;"",O188-B188,TODAY()-B188))</f>
        <v/>
      </c>
      <c r="U188" s="24" t="str">
        <f aca="true">IF(OR(B188="",M188=""),"",IF(O188&lt;&gt;"",IF(O188&gt;M188,"Closed late","No"),IF(TODAY()&gt;M188,"Yes","No")))</f>
        <v/>
      </c>
      <c r="V188" s="25"/>
    </row>
    <row r="189" customFormat="false" ht="15" hidden="false" customHeight="false" outlineLevel="0" collapsed="false">
      <c r="A189" s="25"/>
      <c r="B189" s="26"/>
      <c r="C189" s="25"/>
      <c r="D189" s="25"/>
      <c r="E189" s="25"/>
      <c r="F189" s="25"/>
      <c r="G189" s="25"/>
      <c r="H189" s="25"/>
      <c r="I189" s="25"/>
      <c r="J189" s="27"/>
      <c r="K189" s="25"/>
      <c r="L189" s="22" t="str">
        <f aca="false">IF(OR(B189="",J189=""),"",B189+IFERROR(INDEX(Lists!$D$5:$D$7,MATCH(J189,Lists!$C$5:$C$7,0)),0))</f>
        <v/>
      </c>
      <c r="M189" s="26"/>
      <c r="N189" s="25"/>
      <c r="O189" s="26"/>
      <c r="P189" s="25"/>
      <c r="Q189" s="26"/>
      <c r="R189" s="25"/>
      <c r="S189" s="26"/>
      <c r="T189" s="23" t="str">
        <f aca="true">IF(B189="","",IF(O189&lt;&gt;"",O189-B189,TODAY()-B189))</f>
        <v/>
      </c>
      <c r="U189" s="24" t="str">
        <f aca="true">IF(OR(B189="",M189=""),"",IF(O189&lt;&gt;"",IF(O189&gt;M189,"Closed late","No"),IF(TODAY()&gt;M189,"Yes","No")))</f>
        <v/>
      </c>
      <c r="V189" s="25"/>
    </row>
    <row r="190" customFormat="false" ht="15" hidden="false" customHeight="false" outlineLevel="0" collapsed="false">
      <c r="A190" s="25"/>
      <c r="B190" s="26"/>
      <c r="C190" s="25"/>
      <c r="D190" s="25"/>
      <c r="E190" s="25"/>
      <c r="F190" s="25"/>
      <c r="G190" s="25"/>
      <c r="H190" s="25"/>
      <c r="I190" s="25"/>
      <c r="J190" s="27"/>
      <c r="K190" s="25"/>
      <c r="L190" s="22" t="str">
        <f aca="false">IF(OR(B190="",J190=""),"",B190+IFERROR(INDEX(Lists!$D$5:$D$7,MATCH(J190,Lists!$C$5:$C$7,0)),0))</f>
        <v/>
      </c>
      <c r="M190" s="26"/>
      <c r="N190" s="25"/>
      <c r="O190" s="26"/>
      <c r="P190" s="25"/>
      <c r="Q190" s="26"/>
      <c r="R190" s="25"/>
      <c r="S190" s="26"/>
      <c r="T190" s="23" t="str">
        <f aca="true">IF(B190="","",IF(O190&lt;&gt;"",O190-B190,TODAY()-B190))</f>
        <v/>
      </c>
      <c r="U190" s="24" t="str">
        <f aca="true">IF(OR(B190="",M190=""),"",IF(O190&lt;&gt;"",IF(O190&gt;M190,"Closed late","No"),IF(TODAY()&gt;M190,"Yes","No")))</f>
        <v/>
      </c>
      <c r="V190" s="25"/>
    </row>
    <row r="191" customFormat="false" ht="15" hidden="false" customHeight="false" outlineLevel="0" collapsed="false">
      <c r="A191" s="25"/>
      <c r="B191" s="26"/>
      <c r="C191" s="25"/>
      <c r="D191" s="25"/>
      <c r="E191" s="25"/>
      <c r="F191" s="25"/>
      <c r="G191" s="25"/>
      <c r="H191" s="25"/>
      <c r="I191" s="25"/>
      <c r="J191" s="27"/>
      <c r="K191" s="25"/>
      <c r="L191" s="22" t="str">
        <f aca="false">IF(OR(B191="",J191=""),"",B191+IFERROR(INDEX(Lists!$D$5:$D$7,MATCH(J191,Lists!$C$5:$C$7,0)),0))</f>
        <v/>
      </c>
      <c r="M191" s="26"/>
      <c r="N191" s="25"/>
      <c r="O191" s="26"/>
      <c r="P191" s="25"/>
      <c r="Q191" s="26"/>
      <c r="R191" s="25"/>
      <c r="S191" s="26"/>
      <c r="T191" s="23" t="str">
        <f aca="true">IF(B191="","",IF(O191&lt;&gt;"",O191-B191,TODAY()-B191))</f>
        <v/>
      </c>
      <c r="U191" s="24" t="str">
        <f aca="true">IF(OR(B191="",M191=""),"",IF(O191&lt;&gt;"",IF(O191&gt;M191,"Closed late","No"),IF(TODAY()&gt;M191,"Yes","No")))</f>
        <v/>
      </c>
      <c r="V191" s="25"/>
    </row>
    <row r="192" customFormat="false" ht="15" hidden="false" customHeight="false" outlineLevel="0" collapsed="false">
      <c r="A192" s="25"/>
      <c r="B192" s="26"/>
      <c r="C192" s="25"/>
      <c r="D192" s="25"/>
      <c r="E192" s="25"/>
      <c r="F192" s="25"/>
      <c r="G192" s="25"/>
      <c r="H192" s="25"/>
      <c r="I192" s="25"/>
      <c r="J192" s="27"/>
      <c r="K192" s="25"/>
      <c r="L192" s="22" t="str">
        <f aca="false">IF(OR(B192="",J192=""),"",B192+IFERROR(INDEX(Lists!$D$5:$D$7,MATCH(J192,Lists!$C$5:$C$7,0)),0))</f>
        <v/>
      </c>
      <c r="M192" s="26"/>
      <c r="N192" s="25"/>
      <c r="O192" s="26"/>
      <c r="P192" s="25"/>
      <c r="Q192" s="26"/>
      <c r="R192" s="25"/>
      <c r="S192" s="26"/>
      <c r="T192" s="23" t="str">
        <f aca="true">IF(B192="","",IF(O192&lt;&gt;"",O192-B192,TODAY()-B192))</f>
        <v/>
      </c>
      <c r="U192" s="24" t="str">
        <f aca="true">IF(OR(B192="",M192=""),"",IF(O192&lt;&gt;"",IF(O192&gt;M192,"Closed late","No"),IF(TODAY()&gt;M192,"Yes","No")))</f>
        <v/>
      </c>
      <c r="V192" s="25"/>
    </row>
    <row r="193" customFormat="false" ht="15" hidden="false" customHeight="false" outlineLevel="0" collapsed="false">
      <c r="A193" s="25"/>
      <c r="B193" s="26"/>
      <c r="C193" s="25"/>
      <c r="D193" s="25"/>
      <c r="E193" s="25"/>
      <c r="F193" s="25"/>
      <c r="G193" s="25"/>
      <c r="H193" s="25"/>
      <c r="I193" s="25"/>
      <c r="J193" s="27"/>
      <c r="K193" s="25"/>
      <c r="L193" s="22" t="str">
        <f aca="false">IF(OR(B193="",J193=""),"",B193+IFERROR(INDEX(Lists!$D$5:$D$7,MATCH(J193,Lists!$C$5:$C$7,0)),0))</f>
        <v/>
      </c>
      <c r="M193" s="26"/>
      <c r="N193" s="25"/>
      <c r="O193" s="26"/>
      <c r="P193" s="25"/>
      <c r="Q193" s="26"/>
      <c r="R193" s="25"/>
      <c r="S193" s="26"/>
      <c r="T193" s="23" t="str">
        <f aca="true">IF(B193="","",IF(O193&lt;&gt;"",O193-B193,TODAY()-B193))</f>
        <v/>
      </c>
      <c r="U193" s="24" t="str">
        <f aca="true">IF(OR(B193="",M193=""),"",IF(O193&lt;&gt;"",IF(O193&gt;M193,"Closed late","No"),IF(TODAY()&gt;M193,"Yes","No")))</f>
        <v/>
      </c>
      <c r="V193" s="25"/>
    </row>
    <row r="194" customFormat="false" ht="15" hidden="false" customHeight="false" outlineLevel="0" collapsed="false">
      <c r="A194" s="25"/>
      <c r="B194" s="26"/>
      <c r="C194" s="25"/>
      <c r="D194" s="25"/>
      <c r="E194" s="25"/>
      <c r="F194" s="25"/>
      <c r="G194" s="25"/>
      <c r="H194" s="25"/>
      <c r="I194" s="25"/>
      <c r="J194" s="27"/>
      <c r="K194" s="25"/>
      <c r="L194" s="22" t="str">
        <f aca="false">IF(OR(B194="",J194=""),"",B194+IFERROR(INDEX(Lists!$D$5:$D$7,MATCH(J194,Lists!$C$5:$C$7,0)),0))</f>
        <v/>
      </c>
      <c r="M194" s="26"/>
      <c r="N194" s="25"/>
      <c r="O194" s="26"/>
      <c r="P194" s="25"/>
      <c r="Q194" s="26"/>
      <c r="R194" s="25"/>
      <c r="S194" s="26"/>
      <c r="T194" s="23" t="str">
        <f aca="true">IF(B194="","",IF(O194&lt;&gt;"",O194-B194,TODAY()-B194))</f>
        <v/>
      </c>
      <c r="U194" s="24" t="str">
        <f aca="true">IF(OR(B194="",M194=""),"",IF(O194&lt;&gt;"",IF(O194&gt;M194,"Closed late","No"),IF(TODAY()&gt;M194,"Yes","No")))</f>
        <v/>
      </c>
      <c r="V194" s="25"/>
    </row>
    <row r="195" customFormat="false" ht="15" hidden="false" customHeight="false" outlineLevel="0" collapsed="false">
      <c r="A195" s="25"/>
      <c r="B195" s="26"/>
      <c r="C195" s="25"/>
      <c r="D195" s="25"/>
      <c r="E195" s="25"/>
      <c r="F195" s="25"/>
      <c r="G195" s="25"/>
      <c r="H195" s="25"/>
      <c r="I195" s="25"/>
      <c r="J195" s="27"/>
      <c r="K195" s="25"/>
      <c r="L195" s="22" t="str">
        <f aca="false">IF(OR(B195="",J195=""),"",B195+IFERROR(INDEX(Lists!$D$5:$D$7,MATCH(J195,Lists!$C$5:$C$7,0)),0))</f>
        <v/>
      </c>
      <c r="M195" s="26"/>
      <c r="N195" s="25"/>
      <c r="O195" s="26"/>
      <c r="P195" s="25"/>
      <c r="Q195" s="26"/>
      <c r="R195" s="25"/>
      <c r="S195" s="26"/>
      <c r="T195" s="23" t="str">
        <f aca="true">IF(B195="","",IF(O195&lt;&gt;"",O195-B195,TODAY()-B195))</f>
        <v/>
      </c>
      <c r="U195" s="24" t="str">
        <f aca="true">IF(OR(B195="",M195=""),"",IF(O195&lt;&gt;"",IF(O195&gt;M195,"Closed late","No"),IF(TODAY()&gt;M195,"Yes","No")))</f>
        <v/>
      </c>
      <c r="V195" s="25"/>
    </row>
    <row r="196" customFormat="false" ht="15" hidden="false" customHeight="false" outlineLevel="0" collapsed="false">
      <c r="A196" s="25"/>
      <c r="B196" s="26"/>
      <c r="C196" s="25"/>
      <c r="D196" s="25"/>
      <c r="E196" s="25"/>
      <c r="F196" s="25"/>
      <c r="G196" s="25"/>
      <c r="H196" s="25"/>
      <c r="I196" s="25"/>
      <c r="J196" s="27"/>
      <c r="K196" s="25"/>
      <c r="L196" s="22" t="str">
        <f aca="false">IF(OR(B196="",J196=""),"",B196+IFERROR(INDEX(Lists!$D$5:$D$7,MATCH(J196,Lists!$C$5:$C$7,0)),0))</f>
        <v/>
      </c>
      <c r="M196" s="26"/>
      <c r="N196" s="25"/>
      <c r="O196" s="26"/>
      <c r="P196" s="25"/>
      <c r="Q196" s="26"/>
      <c r="R196" s="25"/>
      <c r="S196" s="26"/>
      <c r="T196" s="23" t="str">
        <f aca="true">IF(B196="","",IF(O196&lt;&gt;"",O196-B196,TODAY()-B196))</f>
        <v/>
      </c>
      <c r="U196" s="24" t="str">
        <f aca="true">IF(OR(B196="",M196=""),"",IF(O196&lt;&gt;"",IF(O196&gt;M196,"Closed late","No"),IF(TODAY()&gt;M196,"Yes","No")))</f>
        <v/>
      </c>
      <c r="V196" s="25"/>
    </row>
    <row r="197" customFormat="false" ht="15" hidden="false" customHeight="false" outlineLevel="0" collapsed="false">
      <c r="A197" s="25"/>
      <c r="B197" s="26"/>
      <c r="C197" s="25"/>
      <c r="D197" s="25"/>
      <c r="E197" s="25"/>
      <c r="F197" s="25"/>
      <c r="G197" s="25"/>
      <c r="H197" s="25"/>
      <c r="I197" s="25"/>
      <c r="J197" s="27"/>
      <c r="K197" s="25"/>
      <c r="L197" s="22" t="str">
        <f aca="false">IF(OR(B197="",J197=""),"",B197+IFERROR(INDEX(Lists!$D$5:$D$7,MATCH(J197,Lists!$C$5:$C$7,0)),0))</f>
        <v/>
      </c>
      <c r="M197" s="26"/>
      <c r="N197" s="25"/>
      <c r="O197" s="26"/>
      <c r="P197" s="25"/>
      <c r="Q197" s="26"/>
      <c r="R197" s="25"/>
      <c r="S197" s="26"/>
      <c r="T197" s="23" t="str">
        <f aca="true">IF(B197="","",IF(O197&lt;&gt;"",O197-B197,TODAY()-B197))</f>
        <v/>
      </c>
      <c r="U197" s="24" t="str">
        <f aca="true">IF(OR(B197="",M197=""),"",IF(O197&lt;&gt;"",IF(O197&gt;M197,"Closed late","No"),IF(TODAY()&gt;M197,"Yes","No")))</f>
        <v/>
      </c>
      <c r="V197" s="25"/>
    </row>
    <row r="198" customFormat="false" ht="15" hidden="false" customHeight="false" outlineLevel="0" collapsed="false">
      <c r="A198" s="25"/>
      <c r="B198" s="26"/>
      <c r="C198" s="25"/>
      <c r="D198" s="25"/>
      <c r="E198" s="25"/>
      <c r="F198" s="25"/>
      <c r="G198" s="25"/>
      <c r="H198" s="25"/>
      <c r="I198" s="25"/>
      <c r="J198" s="27"/>
      <c r="K198" s="25"/>
      <c r="L198" s="22" t="str">
        <f aca="false">IF(OR(B198="",J198=""),"",B198+IFERROR(INDEX(Lists!$D$5:$D$7,MATCH(J198,Lists!$C$5:$C$7,0)),0))</f>
        <v/>
      </c>
      <c r="M198" s="26"/>
      <c r="N198" s="25"/>
      <c r="O198" s="26"/>
      <c r="P198" s="25"/>
      <c r="Q198" s="26"/>
      <c r="R198" s="25"/>
      <c r="S198" s="26"/>
      <c r="T198" s="23" t="str">
        <f aca="true">IF(B198="","",IF(O198&lt;&gt;"",O198-B198,TODAY()-B198))</f>
        <v/>
      </c>
      <c r="U198" s="24" t="str">
        <f aca="true">IF(OR(B198="",M198=""),"",IF(O198&lt;&gt;"",IF(O198&gt;M198,"Closed late","No"),IF(TODAY()&gt;M198,"Yes","No")))</f>
        <v/>
      </c>
      <c r="V198" s="25"/>
    </row>
    <row r="199" customFormat="false" ht="15" hidden="false" customHeight="false" outlineLevel="0" collapsed="false">
      <c r="A199" s="25"/>
      <c r="B199" s="26"/>
      <c r="C199" s="25"/>
      <c r="D199" s="25"/>
      <c r="E199" s="25"/>
      <c r="F199" s="25"/>
      <c r="G199" s="25"/>
      <c r="H199" s="25"/>
      <c r="I199" s="25"/>
      <c r="J199" s="27"/>
      <c r="K199" s="25"/>
      <c r="L199" s="22" t="str">
        <f aca="false">IF(OR(B199="",J199=""),"",B199+IFERROR(INDEX(Lists!$D$5:$D$7,MATCH(J199,Lists!$C$5:$C$7,0)),0))</f>
        <v/>
      </c>
      <c r="M199" s="26"/>
      <c r="N199" s="25"/>
      <c r="O199" s="26"/>
      <c r="P199" s="25"/>
      <c r="Q199" s="26"/>
      <c r="R199" s="25"/>
      <c r="S199" s="26"/>
      <c r="T199" s="23" t="str">
        <f aca="true">IF(B199="","",IF(O199&lt;&gt;"",O199-B199,TODAY()-B199))</f>
        <v/>
      </c>
      <c r="U199" s="24" t="str">
        <f aca="true">IF(OR(B199="",M199=""),"",IF(O199&lt;&gt;"",IF(O199&gt;M199,"Closed late","No"),IF(TODAY()&gt;M199,"Yes","No")))</f>
        <v/>
      </c>
      <c r="V199" s="25"/>
    </row>
    <row r="200" customFormat="false" ht="15" hidden="false" customHeight="false" outlineLevel="0" collapsed="false">
      <c r="A200" s="25"/>
      <c r="B200" s="26"/>
      <c r="C200" s="25"/>
      <c r="D200" s="25"/>
      <c r="E200" s="25"/>
      <c r="F200" s="25"/>
      <c r="G200" s="25"/>
      <c r="H200" s="25"/>
      <c r="I200" s="25"/>
      <c r="J200" s="27"/>
      <c r="K200" s="25"/>
      <c r="L200" s="22" t="str">
        <f aca="false">IF(OR(B200="",J200=""),"",B200+IFERROR(INDEX(Lists!$D$5:$D$7,MATCH(J200,Lists!$C$5:$C$7,0)),0))</f>
        <v/>
      </c>
      <c r="M200" s="26"/>
      <c r="N200" s="25"/>
      <c r="O200" s="26"/>
      <c r="P200" s="25"/>
      <c r="Q200" s="26"/>
      <c r="R200" s="25"/>
      <c r="S200" s="26"/>
      <c r="T200" s="23" t="str">
        <f aca="true">IF(B200="","",IF(O200&lt;&gt;"",O200-B200,TODAY()-B200))</f>
        <v/>
      </c>
      <c r="U200" s="24" t="str">
        <f aca="true">IF(OR(B200="",M200=""),"",IF(O200&lt;&gt;"",IF(O200&gt;M200,"Closed late","No"),IF(TODAY()&gt;M200,"Yes","No")))</f>
        <v/>
      </c>
      <c r="V200" s="25"/>
    </row>
    <row r="201" customFormat="false" ht="15" hidden="false" customHeight="false" outlineLevel="0" collapsed="false">
      <c r="A201" s="25"/>
      <c r="B201" s="26"/>
      <c r="C201" s="25"/>
      <c r="D201" s="25"/>
      <c r="E201" s="25"/>
      <c r="F201" s="25"/>
      <c r="G201" s="25"/>
      <c r="H201" s="25"/>
      <c r="I201" s="25"/>
      <c r="J201" s="27"/>
      <c r="K201" s="25"/>
      <c r="L201" s="22" t="str">
        <f aca="false">IF(OR(B201="",J201=""),"",B201+IFERROR(INDEX(Lists!$D$5:$D$7,MATCH(J201,Lists!$C$5:$C$7,0)),0))</f>
        <v/>
      </c>
      <c r="M201" s="26"/>
      <c r="N201" s="25"/>
      <c r="O201" s="26"/>
      <c r="P201" s="25"/>
      <c r="Q201" s="26"/>
      <c r="R201" s="25"/>
      <c r="S201" s="26"/>
      <c r="T201" s="23" t="str">
        <f aca="true">IF(B201="","",IF(O201&lt;&gt;"",O201-B201,TODAY()-B201))</f>
        <v/>
      </c>
      <c r="U201" s="24" t="str">
        <f aca="true">IF(OR(B201="",M201=""),"",IF(O201&lt;&gt;"",IF(O201&gt;M201,"Closed late","No"),IF(TODAY()&gt;M201,"Yes","No")))</f>
        <v/>
      </c>
      <c r="V201" s="25"/>
    </row>
    <row r="202" customFormat="false" ht="15" hidden="false" customHeight="false" outlineLevel="0" collapsed="false">
      <c r="A202" s="25"/>
      <c r="B202" s="26"/>
      <c r="C202" s="25"/>
      <c r="D202" s="25"/>
      <c r="E202" s="25"/>
      <c r="F202" s="25"/>
      <c r="G202" s="25"/>
      <c r="H202" s="25"/>
      <c r="I202" s="25"/>
      <c r="J202" s="27"/>
      <c r="K202" s="25"/>
      <c r="L202" s="22" t="str">
        <f aca="false">IF(OR(B202="",J202=""),"",B202+IFERROR(INDEX(Lists!$D$5:$D$7,MATCH(J202,Lists!$C$5:$C$7,0)),0))</f>
        <v/>
      </c>
      <c r="M202" s="26"/>
      <c r="N202" s="25"/>
      <c r="O202" s="26"/>
      <c r="P202" s="25"/>
      <c r="Q202" s="26"/>
      <c r="R202" s="25"/>
      <c r="S202" s="26"/>
      <c r="T202" s="23" t="str">
        <f aca="true">IF(B202="","",IF(O202&lt;&gt;"",O202-B202,TODAY()-B202))</f>
        <v/>
      </c>
      <c r="U202" s="24" t="str">
        <f aca="true">IF(OR(B202="",M202=""),"",IF(O202&lt;&gt;"",IF(O202&gt;M202,"Closed late","No"),IF(TODAY()&gt;M202,"Yes","No")))</f>
        <v/>
      </c>
      <c r="V202" s="25"/>
    </row>
    <row r="203" customFormat="false" ht="15" hidden="false" customHeight="false" outlineLevel="0" collapsed="false">
      <c r="A203" s="25"/>
      <c r="B203" s="26"/>
      <c r="C203" s="25"/>
      <c r="D203" s="25"/>
      <c r="E203" s="25"/>
      <c r="F203" s="25"/>
      <c r="G203" s="25"/>
      <c r="H203" s="25"/>
      <c r="I203" s="25"/>
      <c r="J203" s="27"/>
      <c r="K203" s="25"/>
      <c r="L203" s="22" t="str">
        <f aca="false">IF(OR(B203="",J203=""),"",B203+IFERROR(INDEX(Lists!$D$5:$D$7,MATCH(J203,Lists!$C$5:$C$7,0)),0))</f>
        <v/>
      </c>
      <c r="M203" s="26"/>
      <c r="N203" s="25"/>
      <c r="O203" s="26"/>
      <c r="P203" s="25"/>
      <c r="Q203" s="26"/>
      <c r="R203" s="25"/>
      <c r="S203" s="26"/>
      <c r="T203" s="23" t="str">
        <f aca="true">IF(B203="","",IF(O203&lt;&gt;"",O203-B203,TODAY()-B203))</f>
        <v/>
      </c>
      <c r="U203" s="24" t="str">
        <f aca="true">IF(OR(B203="",M203=""),"",IF(O203&lt;&gt;"",IF(O203&gt;M203,"Closed late","No"),IF(TODAY()&gt;M203,"Yes","No")))</f>
        <v/>
      </c>
      <c r="V203" s="25"/>
    </row>
    <row r="204" customFormat="false" ht="15" hidden="false" customHeight="false" outlineLevel="0" collapsed="false">
      <c r="A204" s="25"/>
      <c r="B204" s="26"/>
      <c r="C204" s="25"/>
      <c r="D204" s="25"/>
      <c r="E204" s="25"/>
      <c r="F204" s="25"/>
      <c r="G204" s="25"/>
      <c r="H204" s="25"/>
      <c r="I204" s="25"/>
      <c r="J204" s="27"/>
      <c r="K204" s="25"/>
      <c r="L204" s="22" t="str">
        <f aca="false">IF(OR(B204="",J204=""),"",B204+IFERROR(INDEX(Lists!$D$5:$D$7,MATCH(J204,Lists!$C$5:$C$7,0)),0))</f>
        <v/>
      </c>
      <c r="M204" s="26"/>
      <c r="N204" s="25"/>
      <c r="O204" s="26"/>
      <c r="P204" s="25"/>
      <c r="Q204" s="26"/>
      <c r="R204" s="25"/>
      <c r="S204" s="26"/>
      <c r="T204" s="23" t="str">
        <f aca="true">IF(B204="","",IF(O204&lt;&gt;"",O204-B204,TODAY()-B204))</f>
        <v/>
      </c>
      <c r="U204" s="24" t="str">
        <f aca="true">IF(OR(B204="",M204=""),"",IF(O204&lt;&gt;"",IF(O204&gt;M204,"Closed late","No"),IF(TODAY()&gt;M204,"Yes","No")))</f>
        <v/>
      </c>
      <c r="V204" s="25"/>
    </row>
    <row r="205" customFormat="false" ht="15" hidden="false" customHeight="false" outlineLevel="0" collapsed="false">
      <c r="A205" s="25"/>
      <c r="B205" s="26"/>
      <c r="C205" s="25"/>
      <c r="D205" s="25"/>
      <c r="E205" s="25"/>
      <c r="F205" s="25"/>
      <c r="G205" s="25"/>
      <c r="H205" s="25"/>
      <c r="I205" s="25"/>
      <c r="J205" s="27"/>
      <c r="K205" s="25"/>
      <c r="L205" s="22" t="str">
        <f aca="false">IF(OR(B205="",J205=""),"",B205+IFERROR(INDEX(Lists!$D$5:$D$7,MATCH(J205,Lists!$C$5:$C$7,0)),0))</f>
        <v/>
      </c>
      <c r="M205" s="26"/>
      <c r="N205" s="25"/>
      <c r="O205" s="26"/>
      <c r="P205" s="25"/>
      <c r="Q205" s="26"/>
      <c r="R205" s="25"/>
      <c r="S205" s="26"/>
      <c r="T205" s="23" t="str">
        <f aca="true">IF(B205="","",IF(O205&lt;&gt;"",O205-B205,TODAY()-B205))</f>
        <v/>
      </c>
      <c r="U205" s="24" t="str">
        <f aca="true">IF(OR(B205="",M205=""),"",IF(O205&lt;&gt;"",IF(O205&gt;M205,"Closed late","No"),IF(TODAY()&gt;M205,"Yes","No")))</f>
        <v/>
      </c>
      <c r="V205" s="25"/>
    </row>
    <row r="206" customFormat="false" ht="15" hidden="false" customHeight="false" outlineLevel="0" collapsed="false">
      <c r="A206" s="25"/>
      <c r="B206" s="26"/>
      <c r="C206" s="25"/>
      <c r="D206" s="25"/>
      <c r="E206" s="25"/>
      <c r="F206" s="25"/>
      <c r="G206" s="25"/>
      <c r="H206" s="25"/>
      <c r="I206" s="25"/>
      <c r="J206" s="27"/>
      <c r="K206" s="25"/>
      <c r="L206" s="22" t="str">
        <f aca="false">IF(OR(B206="",J206=""),"",B206+IFERROR(INDEX(Lists!$D$5:$D$7,MATCH(J206,Lists!$C$5:$C$7,0)),0))</f>
        <v/>
      </c>
      <c r="M206" s="26"/>
      <c r="N206" s="25"/>
      <c r="O206" s="26"/>
      <c r="P206" s="25"/>
      <c r="Q206" s="26"/>
      <c r="R206" s="25"/>
      <c r="S206" s="26"/>
      <c r="T206" s="23" t="str">
        <f aca="true">IF(B206="","",IF(O206&lt;&gt;"",O206-B206,TODAY()-B206))</f>
        <v/>
      </c>
      <c r="U206" s="24" t="str">
        <f aca="true">IF(OR(B206="",M206=""),"",IF(O206&lt;&gt;"",IF(O206&gt;M206,"Closed late","No"),IF(TODAY()&gt;M206,"Yes","No")))</f>
        <v/>
      </c>
      <c r="V206" s="25"/>
    </row>
    <row r="207" customFormat="false" ht="15" hidden="false" customHeight="false" outlineLevel="0" collapsed="false">
      <c r="A207" s="25"/>
      <c r="B207" s="26"/>
      <c r="C207" s="25"/>
      <c r="D207" s="25"/>
      <c r="E207" s="25"/>
      <c r="F207" s="25"/>
      <c r="G207" s="25"/>
      <c r="H207" s="25"/>
      <c r="I207" s="25"/>
      <c r="J207" s="27"/>
      <c r="K207" s="25"/>
      <c r="L207" s="22" t="str">
        <f aca="false">IF(OR(B207="",J207=""),"",B207+IFERROR(INDEX(Lists!$D$5:$D$7,MATCH(J207,Lists!$C$5:$C$7,0)),0))</f>
        <v/>
      </c>
      <c r="M207" s="26"/>
      <c r="N207" s="25"/>
      <c r="O207" s="26"/>
      <c r="P207" s="25"/>
      <c r="Q207" s="26"/>
      <c r="R207" s="25"/>
      <c r="S207" s="26"/>
      <c r="T207" s="23" t="str">
        <f aca="true">IF(B207="","",IF(O207&lt;&gt;"",O207-B207,TODAY()-B207))</f>
        <v/>
      </c>
      <c r="U207" s="24" t="str">
        <f aca="true">IF(OR(B207="",M207=""),"",IF(O207&lt;&gt;"",IF(O207&gt;M207,"Closed late","No"),IF(TODAY()&gt;M207,"Yes","No")))</f>
        <v/>
      </c>
      <c r="V207" s="25"/>
    </row>
    <row r="208" customFormat="false" ht="15" hidden="false" customHeight="false" outlineLevel="0" collapsed="false">
      <c r="A208" s="25"/>
      <c r="B208" s="26"/>
      <c r="C208" s="25"/>
      <c r="D208" s="25"/>
      <c r="E208" s="25"/>
      <c r="F208" s="25"/>
      <c r="G208" s="25"/>
      <c r="H208" s="25"/>
      <c r="I208" s="25"/>
      <c r="J208" s="27"/>
      <c r="K208" s="25"/>
      <c r="L208" s="22" t="str">
        <f aca="false">IF(OR(B208="",J208=""),"",B208+IFERROR(INDEX(Lists!$D$5:$D$7,MATCH(J208,Lists!$C$5:$C$7,0)),0))</f>
        <v/>
      </c>
      <c r="M208" s="26"/>
      <c r="N208" s="25"/>
      <c r="O208" s="26"/>
      <c r="P208" s="25"/>
      <c r="Q208" s="26"/>
      <c r="R208" s="25"/>
      <c r="S208" s="26"/>
      <c r="T208" s="23" t="str">
        <f aca="true">IF(B208="","",IF(O208&lt;&gt;"",O208-B208,TODAY()-B208))</f>
        <v/>
      </c>
      <c r="U208" s="24" t="str">
        <f aca="true">IF(OR(B208="",M208=""),"",IF(O208&lt;&gt;"",IF(O208&gt;M208,"Closed late","No"),IF(TODAY()&gt;M208,"Yes","No")))</f>
        <v/>
      </c>
      <c r="V208" s="25"/>
    </row>
    <row r="209" customFormat="false" ht="15" hidden="false" customHeight="false" outlineLevel="0" collapsed="false">
      <c r="A209" s="25"/>
      <c r="B209" s="26"/>
      <c r="C209" s="25"/>
      <c r="D209" s="25"/>
      <c r="E209" s="25"/>
      <c r="F209" s="25"/>
      <c r="G209" s="25"/>
      <c r="H209" s="25"/>
      <c r="I209" s="25"/>
      <c r="J209" s="27"/>
      <c r="K209" s="25"/>
      <c r="L209" s="22" t="str">
        <f aca="false">IF(OR(B209="",J209=""),"",B209+IFERROR(INDEX(Lists!$D$5:$D$7,MATCH(J209,Lists!$C$5:$C$7,0)),0))</f>
        <v/>
      </c>
      <c r="M209" s="26"/>
      <c r="N209" s="25"/>
      <c r="O209" s="26"/>
      <c r="P209" s="25"/>
      <c r="Q209" s="26"/>
      <c r="R209" s="25"/>
      <c r="S209" s="26"/>
      <c r="T209" s="23" t="str">
        <f aca="true">IF(B209="","",IF(O209&lt;&gt;"",O209-B209,TODAY()-B209))</f>
        <v/>
      </c>
      <c r="U209" s="24" t="str">
        <f aca="true">IF(OR(B209="",M209=""),"",IF(O209&lt;&gt;"",IF(O209&gt;M209,"Closed late","No"),IF(TODAY()&gt;M209,"Yes","No")))</f>
        <v/>
      </c>
      <c r="V209" s="25"/>
    </row>
    <row r="210" customFormat="false" ht="15" hidden="false" customHeight="false" outlineLevel="0" collapsed="false">
      <c r="A210" s="25"/>
      <c r="B210" s="26"/>
      <c r="C210" s="25"/>
      <c r="D210" s="25"/>
      <c r="E210" s="25"/>
      <c r="F210" s="25"/>
      <c r="G210" s="25"/>
      <c r="H210" s="25"/>
      <c r="I210" s="25"/>
      <c r="J210" s="27"/>
      <c r="K210" s="25"/>
      <c r="L210" s="22" t="str">
        <f aca="false">IF(OR(B210="",J210=""),"",B210+IFERROR(INDEX(Lists!$D$5:$D$7,MATCH(J210,Lists!$C$5:$C$7,0)),0))</f>
        <v/>
      </c>
      <c r="M210" s="26"/>
      <c r="N210" s="25"/>
      <c r="O210" s="26"/>
      <c r="P210" s="25"/>
      <c r="Q210" s="26"/>
      <c r="R210" s="25"/>
      <c r="S210" s="26"/>
      <c r="T210" s="23" t="str">
        <f aca="true">IF(B210="","",IF(O210&lt;&gt;"",O210-B210,TODAY()-B210))</f>
        <v/>
      </c>
      <c r="U210" s="24" t="str">
        <f aca="true">IF(OR(B210="",M210=""),"",IF(O210&lt;&gt;"",IF(O210&gt;M210,"Closed late","No"),IF(TODAY()&gt;M210,"Yes","No")))</f>
        <v/>
      </c>
      <c r="V210" s="25"/>
    </row>
    <row r="211" customFormat="false" ht="15" hidden="false" customHeight="false" outlineLevel="0" collapsed="false">
      <c r="A211" s="25"/>
      <c r="B211" s="26"/>
      <c r="C211" s="25"/>
      <c r="D211" s="25"/>
      <c r="E211" s="25"/>
      <c r="F211" s="25"/>
      <c r="G211" s="25"/>
      <c r="H211" s="25"/>
      <c r="I211" s="25"/>
      <c r="J211" s="27"/>
      <c r="K211" s="25"/>
      <c r="L211" s="22" t="str">
        <f aca="false">IF(OR(B211="",J211=""),"",B211+IFERROR(INDEX(Lists!$D$5:$D$7,MATCH(J211,Lists!$C$5:$C$7,0)),0))</f>
        <v/>
      </c>
      <c r="M211" s="26"/>
      <c r="N211" s="25"/>
      <c r="O211" s="26"/>
      <c r="P211" s="25"/>
      <c r="Q211" s="26"/>
      <c r="R211" s="25"/>
      <c r="S211" s="26"/>
      <c r="T211" s="23" t="str">
        <f aca="true">IF(B211="","",IF(O211&lt;&gt;"",O211-B211,TODAY()-B211))</f>
        <v/>
      </c>
      <c r="U211" s="24" t="str">
        <f aca="true">IF(OR(B211="",M211=""),"",IF(O211&lt;&gt;"",IF(O211&gt;M211,"Closed late","No"),IF(TODAY()&gt;M211,"Yes","No")))</f>
        <v/>
      </c>
      <c r="V211" s="25"/>
    </row>
    <row r="212" customFormat="false" ht="15" hidden="false" customHeight="false" outlineLevel="0" collapsed="false">
      <c r="A212" s="25"/>
      <c r="B212" s="26"/>
      <c r="C212" s="25"/>
      <c r="D212" s="25"/>
      <c r="E212" s="25"/>
      <c r="F212" s="25"/>
      <c r="G212" s="25"/>
      <c r="H212" s="25"/>
      <c r="I212" s="25"/>
      <c r="J212" s="27"/>
      <c r="K212" s="25"/>
      <c r="L212" s="22" t="str">
        <f aca="false">IF(OR(B212="",J212=""),"",B212+IFERROR(INDEX(Lists!$D$5:$D$7,MATCH(J212,Lists!$C$5:$C$7,0)),0))</f>
        <v/>
      </c>
      <c r="M212" s="26"/>
      <c r="N212" s="25"/>
      <c r="O212" s="26"/>
      <c r="P212" s="25"/>
      <c r="Q212" s="26"/>
      <c r="R212" s="25"/>
      <c r="S212" s="26"/>
      <c r="T212" s="23" t="str">
        <f aca="true">IF(B212="","",IF(O212&lt;&gt;"",O212-B212,TODAY()-B212))</f>
        <v/>
      </c>
      <c r="U212" s="24" t="str">
        <f aca="true">IF(OR(B212="",M212=""),"",IF(O212&lt;&gt;"",IF(O212&gt;M212,"Closed late","No"),IF(TODAY()&gt;M212,"Yes","No")))</f>
        <v/>
      </c>
      <c r="V212" s="25"/>
    </row>
    <row r="213" customFormat="false" ht="15" hidden="false" customHeight="false" outlineLevel="0" collapsed="false">
      <c r="A213" s="25"/>
      <c r="B213" s="26"/>
      <c r="C213" s="25"/>
      <c r="D213" s="25"/>
      <c r="E213" s="25"/>
      <c r="F213" s="25"/>
      <c r="G213" s="25"/>
      <c r="H213" s="25"/>
      <c r="I213" s="25"/>
      <c r="J213" s="27"/>
      <c r="K213" s="25"/>
      <c r="L213" s="22" t="str">
        <f aca="false">IF(OR(B213="",J213=""),"",B213+IFERROR(INDEX(Lists!$D$5:$D$7,MATCH(J213,Lists!$C$5:$C$7,0)),0))</f>
        <v/>
      </c>
      <c r="M213" s="26"/>
      <c r="N213" s="25"/>
      <c r="O213" s="26"/>
      <c r="P213" s="25"/>
      <c r="Q213" s="26"/>
      <c r="R213" s="25"/>
      <c r="S213" s="26"/>
      <c r="T213" s="23" t="str">
        <f aca="true">IF(B213="","",IF(O213&lt;&gt;"",O213-B213,TODAY()-B213))</f>
        <v/>
      </c>
      <c r="U213" s="24" t="str">
        <f aca="true">IF(OR(B213="",M213=""),"",IF(O213&lt;&gt;"",IF(O213&gt;M213,"Closed late","No"),IF(TODAY()&gt;M213,"Yes","No")))</f>
        <v/>
      </c>
      <c r="V213" s="25"/>
    </row>
    <row r="214" customFormat="false" ht="15" hidden="false" customHeight="false" outlineLevel="0" collapsed="false">
      <c r="A214" s="25"/>
      <c r="B214" s="26"/>
      <c r="C214" s="25"/>
      <c r="D214" s="25"/>
      <c r="E214" s="25"/>
      <c r="F214" s="25"/>
      <c r="G214" s="25"/>
      <c r="H214" s="25"/>
      <c r="I214" s="25"/>
      <c r="J214" s="27"/>
      <c r="K214" s="25"/>
      <c r="L214" s="22" t="str">
        <f aca="false">IF(OR(B214="",J214=""),"",B214+IFERROR(INDEX(Lists!$D$5:$D$7,MATCH(J214,Lists!$C$5:$C$7,0)),0))</f>
        <v/>
      </c>
      <c r="M214" s="26"/>
      <c r="N214" s="25"/>
      <c r="O214" s="26"/>
      <c r="P214" s="25"/>
      <c r="Q214" s="26"/>
      <c r="R214" s="25"/>
      <c r="S214" s="26"/>
      <c r="T214" s="23" t="str">
        <f aca="true">IF(B214="","",IF(O214&lt;&gt;"",O214-B214,TODAY()-B214))</f>
        <v/>
      </c>
      <c r="U214" s="24" t="str">
        <f aca="true">IF(OR(B214="",M214=""),"",IF(O214&lt;&gt;"",IF(O214&gt;M214,"Closed late","No"),IF(TODAY()&gt;M214,"Yes","No")))</f>
        <v/>
      </c>
      <c r="V214" s="25"/>
    </row>
    <row r="215" customFormat="false" ht="15" hidden="false" customHeight="false" outlineLevel="0" collapsed="false">
      <c r="A215" s="25"/>
      <c r="B215" s="26"/>
      <c r="C215" s="25"/>
      <c r="D215" s="25"/>
      <c r="E215" s="25"/>
      <c r="F215" s="25"/>
      <c r="G215" s="25"/>
      <c r="H215" s="25"/>
      <c r="I215" s="25"/>
      <c r="J215" s="27"/>
      <c r="K215" s="25"/>
      <c r="L215" s="22" t="str">
        <f aca="false">IF(OR(B215="",J215=""),"",B215+IFERROR(INDEX(Lists!$D$5:$D$7,MATCH(J215,Lists!$C$5:$C$7,0)),0))</f>
        <v/>
      </c>
      <c r="M215" s="26"/>
      <c r="N215" s="25"/>
      <c r="O215" s="26"/>
      <c r="P215" s="25"/>
      <c r="Q215" s="26"/>
      <c r="R215" s="25"/>
      <c r="S215" s="26"/>
      <c r="T215" s="23" t="str">
        <f aca="true">IF(B215="","",IF(O215&lt;&gt;"",O215-B215,TODAY()-B215))</f>
        <v/>
      </c>
      <c r="U215" s="24" t="str">
        <f aca="true">IF(OR(B215="",M215=""),"",IF(O215&lt;&gt;"",IF(O215&gt;M215,"Closed late","No"),IF(TODAY()&gt;M215,"Yes","No")))</f>
        <v/>
      </c>
      <c r="V215" s="25"/>
    </row>
    <row r="216" customFormat="false" ht="15" hidden="false" customHeight="false" outlineLevel="0" collapsed="false">
      <c r="A216" s="25"/>
      <c r="B216" s="26"/>
      <c r="C216" s="25"/>
      <c r="D216" s="25"/>
      <c r="E216" s="25"/>
      <c r="F216" s="25"/>
      <c r="G216" s="25"/>
      <c r="H216" s="25"/>
      <c r="I216" s="25"/>
      <c r="J216" s="27"/>
      <c r="K216" s="25"/>
      <c r="L216" s="22" t="str">
        <f aca="false">IF(OR(B216="",J216=""),"",B216+IFERROR(INDEX(Lists!$D$5:$D$7,MATCH(J216,Lists!$C$5:$C$7,0)),0))</f>
        <v/>
      </c>
      <c r="M216" s="26"/>
      <c r="N216" s="25"/>
      <c r="O216" s="26"/>
      <c r="P216" s="25"/>
      <c r="Q216" s="26"/>
      <c r="R216" s="25"/>
      <c r="S216" s="26"/>
      <c r="T216" s="23" t="str">
        <f aca="true">IF(B216="","",IF(O216&lt;&gt;"",O216-B216,TODAY()-B216))</f>
        <v/>
      </c>
      <c r="U216" s="24" t="str">
        <f aca="true">IF(OR(B216="",M216=""),"",IF(O216&lt;&gt;"",IF(O216&gt;M216,"Closed late","No"),IF(TODAY()&gt;M216,"Yes","No")))</f>
        <v/>
      </c>
      <c r="V216" s="25"/>
    </row>
    <row r="217" customFormat="false" ht="15" hidden="false" customHeight="false" outlineLevel="0" collapsed="false">
      <c r="A217" s="25"/>
      <c r="B217" s="26"/>
      <c r="C217" s="25"/>
      <c r="D217" s="25"/>
      <c r="E217" s="25"/>
      <c r="F217" s="25"/>
      <c r="G217" s="25"/>
      <c r="H217" s="25"/>
      <c r="I217" s="25"/>
      <c r="J217" s="27"/>
      <c r="K217" s="25"/>
      <c r="L217" s="22" t="str">
        <f aca="false">IF(OR(B217="",J217=""),"",B217+IFERROR(INDEX(Lists!$D$5:$D$7,MATCH(J217,Lists!$C$5:$C$7,0)),0))</f>
        <v/>
      </c>
      <c r="M217" s="26"/>
      <c r="N217" s="25"/>
      <c r="O217" s="26"/>
      <c r="P217" s="25"/>
      <c r="Q217" s="26"/>
      <c r="R217" s="25"/>
      <c r="S217" s="26"/>
      <c r="T217" s="23" t="str">
        <f aca="true">IF(B217="","",IF(O217&lt;&gt;"",O217-B217,TODAY()-B217))</f>
        <v/>
      </c>
      <c r="U217" s="24" t="str">
        <f aca="true">IF(OR(B217="",M217=""),"",IF(O217&lt;&gt;"",IF(O217&gt;M217,"Closed late","No"),IF(TODAY()&gt;M217,"Yes","No")))</f>
        <v/>
      </c>
      <c r="V217" s="25"/>
    </row>
    <row r="218" customFormat="false" ht="15" hidden="false" customHeight="false" outlineLevel="0" collapsed="false">
      <c r="A218" s="25"/>
      <c r="B218" s="26"/>
      <c r="C218" s="25"/>
      <c r="D218" s="25"/>
      <c r="E218" s="25"/>
      <c r="F218" s="25"/>
      <c r="G218" s="25"/>
      <c r="H218" s="25"/>
      <c r="I218" s="25"/>
      <c r="J218" s="27"/>
      <c r="K218" s="25"/>
      <c r="L218" s="22" t="str">
        <f aca="false">IF(OR(B218="",J218=""),"",B218+IFERROR(INDEX(Lists!$D$5:$D$7,MATCH(J218,Lists!$C$5:$C$7,0)),0))</f>
        <v/>
      </c>
      <c r="M218" s="26"/>
      <c r="N218" s="25"/>
      <c r="O218" s="26"/>
      <c r="P218" s="25"/>
      <c r="Q218" s="26"/>
      <c r="R218" s="25"/>
      <c r="S218" s="26"/>
      <c r="T218" s="23" t="str">
        <f aca="true">IF(B218="","",IF(O218&lt;&gt;"",O218-B218,TODAY()-B218))</f>
        <v/>
      </c>
      <c r="U218" s="24" t="str">
        <f aca="true">IF(OR(B218="",M218=""),"",IF(O218&lt;&gt;"",IF(O218&gt;M218,"Closed late","No"),IF(TODAY()&gt;M218,"Yes","No")))</f>
        <v/>
      </c>
      <c r="V218" s="25"/>
    </row>
    <row r="219" customFormat="false" ht="15" hidden="false" customHeight="false" outlineLevel="0" collapsed="false">
      <c r="A219" s="25"/>
      <c r="B219" s="26"/>
      <c r="C219" s="25"/>
      <c r="D219" s="25"/>
      <c r="E219" s="25"/>
      <c r="F219" s="25"/>
      <c r="G219" s="25"/>
      <c r="H219" s="25"/>
      <c r="I219" s="25"/>
      <c r="J219" s="27"/>
      <c r="K219" s="25"/>
      <c r="L219" s="22" t="str">
        <f aca="false">IF(OR(B219="",J219=""),"",B219+IFERROR(INDEX(Lists!$D$5:$D$7,MATCH(J219,Lists!$C$5:$C$7,0)),0))</f>
        <v/>
      </c>
      <c r="M219" s="26"/>
      <c r="N219" s="25"/>
      <c r="O219" s="26"/>
      <c r="P219" s="25"/>
      <c r="Q219" s="26"/>
      <c r="R219" s="25"/>
      <c r="S219" s="26"/>
      <c r="T219" s="23" t="str">
        <f aca="true">IF(B219="","",IF(O219&lt;&gt;"",O219-B219,TODAY()-B219))</f>
        <v/>
      </c>
      <c r="U219" s="24" t="str">
        <f aca="true">IF(OR(B219="",M219=""),"",IF(O219&lt;&gt;"",IF(O219&gt;M219,"Closed late","No"),IF(TODAY()&gt;M219,"Yes","No")))</f>
        <v/>
      </c>
      <c r="V219" s="25"/>
    </row>
    <row r="220" customFormat="false" ht="15" hidden="false" customHeight="false" outlineLevel="0" collapsed="false">
      <c r="A220" s="25"/>
      <c r="B220" s="26"/>
      <c r="C220" s="25"/>
      <c r="D220" s="25"/>
      <c r="E220" s="25"/>
      <c r="F220" s="25"/>
      <c r="G220" s="25"/>
      <c r="H220" s="25"/>
      <c r="I220" s="25"/>
      <c r="J220" s="27"/>
      <c r="K220" s="25"/>
      <c r="L220" s="22" t="str">
        <f aca="false">IF(OR(B220="",J220=""),"",B220+IFERROR(INDEX(Lists!$D$5:$D$7,MATCH(J220,Lists!$C$5:$C$7,0)),0))</f>
        <v/>
      </c>
      <c r="M220" s="26"/>
      <c r="N220" s="25"/>
      <c r="O220" s="26"/>
      <c r="P220" s="25"/>
      <c r="Q220" s="26"/>
      <c r="R220" s="25"/>
      <c r="S220" s="26"/>
      <c r="T220" s="23" t="str">
        <f aca="true">IF(B220="","",IF(O220&lt;&gt;"",O220-B220,TODAY()-B220))</f>
        <v/>
      </c>
      <c r="U220" s="24" t="str">
        <f aca="true">IF(OR(B220="",M220=""),"",IF(O220&lt;&gt;"",IF(O220&gt;M220,"Closed late","No"),IF(TODAY()&gt;M220,"Yes","No")))</f>
        <v/>
      </c>
      <c r="V220" s="25"/>
    </row>
    <row r="221" customFormat="false" ht="15" hidden="false" customHeight="false" outlineLevel="0" collapsed="false">
      <c r="A221" s="25"/>
      <c r="B221" s="26"/>
      <c r="C221" s="25"/>
      <c r="D221" s="25"/>
      <c r="E221" s="25"/>
      <c r="F221" s="25"/>
      <c r="G221" s="25"/>
      <c r="H221" s="25"/>
      <c r="I221" s="25"/>
      <c r="J221" s="27"/>
      <c r="K221" s="25"/>
      <c r="L221" s="22" t="str">
        <f aca="false">IF(OR(B221="",J221=""),"",B221+IFERROR(INDEX(Lists!$D$5:$D$7,MATCH(J221,Lists!$C$5:$C$7,0)),0))</f>
        <v/>
      </c>
      <c r="M221" s="26"/>
      <c r="N221" s="25"/>
      <c r="O221" s="26"/>
      <c r="P221" s="25"/>
      <c r="Q221" s="26"/>
      <c r="R221" s="25"/>
      <c r="S221" s="26"/>
      <c r="T221" s="23" t="str">
        <f aca="true">IF(B221="","",IF(O221&lt;&gt;"",O221-B221,TODAY()-B221))</f>
        <v/>
      </c>
      <c r="U221" s="24" t="str">
        <f aca="true">IF(OR(B221="",M221=""),"",IF(O221&lt;&gt;"",IF(O221&gt;M221,"Closed late","No"),IF(TODAY()&gt;M221,"Yes","No")))</f>
        <v/>
      </c>
      <c r="V221" s="25"/>
    </row>
    <row r="222" customFormat="false" ht="15" hidden="false" customHeight="false" outlineLevel="0" collapsed="false">
      <c r="A222" s="25"/>
      <c r="B222" s="26"/>
      <c r="C222" s="25"/>
      <c r="D222" s="25"/>
      <c r="E222" s="25"/>
      <c r="F222" s="25"/>
      <c r="G222" s="25"/>
      <c r="H222" s="25"/>
      <c r="I222" s="25"/>
      <c r="J222" s="27"/>
      <c r="K222" s="25"/>
      <c r="L222" s="22" t="str">
        <f aca="false">IF(OR(B222="",J222=""),"",B222+IFERROR(INDEX(Lists!$D$5:$D$7,MATCH(J222,Lists!$C$5:$C$7,0)),0))</f>
        <v/>
      </c>
      <c r="M222" s="26"/>
      <c r="N222" s="25"/>
      <c r="O222" s="26"/>
      <c r="P222" s="25"/>
      <c r="Q222" s="26"/>
      <c r="R222" s="25"/>
      <c r="S222" s="26"/>
      <c r="T222" s="23" t="str">
        <f aca="true">IF(B222="","",IF(O222&lt;&gt;"",O222-B222,TODAY()-B222))</f>
        <v/>
      </c>
      <c r="U222" s="24" t="str">
        <f aca="true">IF(OR(B222="",M222=""),"",IF(O222&lt;&gt;"",IF(O222&gt;M222,"Closed late","No"),IF(TODAY()&gt;M222,"Yes","No")))</f>
        <v/>
      </c>
      <c r="V222" s="25"/>
    </row>
    <row r="223" customFormat="false" ht="15" hidden="false" customHeight="false" outlineLevel="0" collapsed="false">
      <c r="A223" s="25"/>
      <c r="B223" s="26"/>
      <c r="C223" s="25"/>
      <c r="D223" s="25"/>
      <c r="E223" s="25"/>
      <c r="F223" s="25"/>
      <c r="G223" s="25"/>
      <c r="H223" s="25"/>
      <c r="I223" s="25"/>
      <c r="J223" s="27"/>
      <c r="K223" s="25"/>
      <c r="L223" s="22" t="str">
        <f aca="false">IF(OR(B223="",J223=""),"",B223+IFERROR(INDEX(Lists!$D$5:$D$7,MATCH(J223,Lists!$C$5:$C$7,0)),0))</f>
        <v/>
      </c>
      <c r="M223" s="26"/>
      <c r="N223" s="25"/>
      <c r="O223" s="26"/>
      <c r="P223" s="25"/>
      <c r="Q223" s="26"/>
      <c r="R223" s="25"/>
      <c r="S223" s="26"/>
      <c r="T223" s="23" t="str">
        <f aca="true">IF(B223="","",IF(O223&lt;&gt;"",O223-B223,TODAY()-B223))</f>
        <v/>
      </c>
      <c r="U223" s="24" t="str">
        <f aca="true">IF(OR(B223="",M223=""),"",IF(O223&lt;&gt;"",IF(O223&gt;M223,"Closed late","No"),IF(TODAY()&gt;M223,"Yes","No")))</f>
        <v/>
      </c>
      <c r="V223" s="25"/>
    </row>
    <row r="224" customFormat="false" ht="15" hidden="false" customHeight="false" outlineLevel="0" collapsed="false">
      <c r="A224" s="25"/>
      <c r="B224" s="26"/>
      <c r="C224" s="25"/>
      <c r="D224" s="25"/>
      <c r="E224" s="25"/>
      <c r="F224" s="25"/>
      <c r="G224" s="25"/>
      <c r="H224" s="25"/>
      <c r="I224" s="25"/>
      <c r="J224" s="27"/>
      <c r="K224" s="25"/>
      <c r="L224" s="22" t="str">
        <f aca="false">IF(OR(B224="",J224=""),"",B224+IFERROR(INDEX(Lists!$D$5:$D$7,MATCH(J224,Lists!$C$5:$C$7,0)),0))</f>
        <v/>
      </c>
      <c r="M224" s="26"/>
      <c r="N224" s="25"/>
      <c r="O224" s="26"/>
      <c r="P224" s="25"/>
      <c r="Q224" s="26"/>
      <c r="R224" s="25"/>
      <c r="S224" s="26"/>
      <c r="T224" s="23" t="str">
        <f aca="true">IF(B224="","",IF(O224&lt;&gt;"",O224-B224,TODAY()-B224))</f>
        <v/>
      </c>
      <c r="U224" s="24" t="str">
        <f aca="true">IF(OR(B224="",M224=""),"",IF(O224&lt;&gt;"",IF(O224&gt;M224,"Closed late","No"),IF(TODAY()&gt;M224,"Yes","No")))</f>
        <v/>
      </c>
      <c r="V224" s="25"/>
    </row>
    <row r="225" customFormat="false" ht="15" hidden="false" customHeight="false" outlineLevel="0" collapsed="false">
      <c r="A225" s="25"/>
      <c r="B225" s="26"/>
      <c r="C225" s="25"/>
      <c r="D225" s="25"/>
      <c r="E225" s="25"/>
      <c r="F225" s="25"/>
      <c r="G225" s="25"/>
      <c r="H225" s="25"/>
      <c r="I225" s="25"/>
      <c r="J225" s="27"/>
      <c r="K225" s="25"/>
      <c r="L225" s="22" t="str">
        <f aca="false">IF(OR(B225="",J225=""),"",B225+IFERROR(INDEX(Lists!$D$5:$D$7,MATCH(J225,Lists!$C$5:$C$7,0)),0))</f>
        <v/>
      </c>
      <c r="M225" s="26"/>
      <c r="N225" s="25"/>
      <c r="O225" s="26"/>
      <c r="P225" s="25"/>
      <c r="Q225" s="26"/>
      <c r="R225" s="25"/>
      <c r="S225" s="26"/>
      <c r="T225" s="23" t="str">
        <f aca="true">IF(B225="","",IF(O225&lt;&gt;"",O225-B225,TODAY()-B225))</f>
        <v/>
      </c>
      <c r="U225" s="24" t="str">
        <f aca="true">IF(OR(B225="",M225=""),"",IF(O225&lt;&gt;"",IF(O225&gt;M225,"Closed late","No"),IF(TODAY()&gt;M225,"Yes","No")))</f>
        <v/>
      </c>
      <c r="V225" s="25"/>
    </row>
    <row r="226" customFormat="false" ht="15" hidden="false" customHeight="false" outlineLevel="0" collapsed="false">
      <c r="A226" s="25"/>
      <c r="B226" s="26"/>
      <c r="C226" s="25"/>
      <c r="D226" s="25"/>
      <c r="E226" s="25"/>
      <c r="F226" s="25"/>
      <c r="G226" s="25"/>
      <c r="H226" s="25"/>
      <c r="I226" s="25"/>
      <c r="J226" s="27"/>
      <c r="K226" s="25"/>
      <c r="L226" s="22" t="str">
        <f aca="false">IF(OR(B226="",J226=""),"",B226+IFERROR(INDEX(Lists!$D$5:$D$7,MATCH(J226,Lists!$C$5:$C$7,0)),0))</f>
        <v/>
      </c>
      <c r="M226" s="26"/>
      <c r="N226" s="25"/>
      <c r="O226" s="26"/>
      <c r="P226" s="25"/>
      <c r="Q226" s="26"/>
      <c r="R226" s="25"/>
      <c r="S226" s="26"/>
      <c r="T226" s="23" t="str">
        <f aca="true">IF(B226="","",IF(O226&lt;&gt;"",O226-B226,TODAY()-B226))</f>
        <v/>
      </c>
      <c r="U226" s="24" t="str">
        <f aca="true">IF(OR(B226="",M226=""),"",IF(O226&lt;&gt;"",IF(O226&gt;M226,"Closed late","No"),IF(TODAY()&gt;M226,"Yes","No")))</f>
        <v/>
      </c>
      <c r="V226" s="25"/>
    </row>
    <row r="227" customFormat="false" ht="15" hidden="false" customHeight="false" outlineLevel="0" collapsed="false">
      <c r="A227" s="25"/>
      <c r="B227" s="26"/>
      <c r="C227" s="25"/>
      <c r="D227" s="25"/>
      <c r="E227" s="25"/>
      <c r="F227" s="25"/>
      <c r="G227" s="25"/>
      <c r="H227" s="25"/>
      <c r="I227" s="25"/>
      <c r="J227" s="27"/>
      <c r="K227" s="25"/>
      <c r="L227" s="22" t="str">
        <f aca="false">IF(OR(B227="",J227=""),"",B227+IFERROR(INDEX(Lists!$D$5:$D$7,MATCH(J227,Lists!$C$5:$C$7,0)),0))</f>
        <v/>
      </c>
      <c r="M227" s="26"/>
      <c r="N227" s="25"/>
      <c r="O227" s="26"/>
      <c r="P227" s="25"/>
      <c r="Q227" s="26"/>
      <c r="R227" s="25"/>
      <c r="S227" s="26"/>
      <c r="T227" s="23" t="str">
        <f aca="true">IF(B227="","",IF(O227&lt;&gt;"",O227-B227,TODAY()-B227))</f>
        <v/>
      </c>
      <c r="U227" s="24" t="str">
        <f aca="true">IF(OR(B227="",M227=""),"",IF(O227&lt;&gt;"",IF(O227&gt;M227,"Closed late","No"),IF(TODAY()&gt;M227,"Yes","No")))</f>
        <v/>
      </c>
      <c r="V227" s="25"/>
    </row>
    <row r="228" customFormat="false" ht="15" hidden="false" customHeight="false" outlineLevel="0" collapsed="false">
      <c r="A228" s="25"/>
      <c r="B228" s="26"/>
      <c r="C228" s="25"/>
      <c r="D228" s="25"/>
      <c r="E228" s="25"/>
      <c r="F228" s="25"/>
      <c r="G228" s="25"/>
      <c r="H228" s="25"/>
      <c r="I228" s="25"/>
      <c r="J228" s="27"/>
      <c r="K228" s="25"/>
      <c r="L228" s="22" t="str">
        <f aca="false">IF(OR(B228="",J228=""),"",B228+IFERROR(INDEX(Lists!$D$5:$D$7,MATCH(J228,Lists!$C$5:$C$7,0)),0))</f>
        <v/>
      </c>
      <c r="M228" s="26"/>
      <c r="N228" s="25"/>
      <c r="O228" s="26"/>
      <c r="P228" s="25"/>
      <c r="Q228" s="26"/>
      <c r="R228" s="25"/>
      <c r="S228" s="26"/>
      <c r="T228" s="23" t="str">
        <f aca="true">IF(B228="","",IF(O228&lt;&gt;"",O228-B228,TODAY()-B228))</f>
        <v/>
      </c>
      <c r="U228" s="24" t="str">
        <f aca="true">IF(OR(B228="",M228=""),"",IF(O228&lt;&gt;"",IF(O228&gt;M228,"Closed late","No"),IF(TODAY()&gt;M228,"Yes","No")))</f>
        <v/>
      </c>
      <c r="V228" s="25"/>
    </row>
    <row r="229" customFormat="false" ht="15" hidden="false" customHeight="false" outlineLevel="0" collapsed="false">
      <c r="A229" s="25"/>
      <c r="B229" s="26"/>
      <c r="C229" s="25"/>
      <c r="D229" s="25"/>
      <c r="E229" s="25"/>
      <c r="F229" s="25"/>
      <c r="G229" s="25"/>
      <c r="H229" s="25"/>
      <c r="I229" s="25"/>
      <c r="J229" s="27"/>
      <c r="K229" s="25"/>
      <c r="L229" s="22" t="str">
        <f aca="false">IF(OR(B229="",J229=""),"",B229+IFERROR(INDEX(Lists!$D$5:$D$7,MATCH(J229,Lists!$C$5:$C$7,0)),0))</f>
        <v/>
      </c>
      <c r="M229" s="26"/>
      <c r="N229" s="25"/>
      <c r="O229" s="26"/>
      <c r="P229" s="25"/>
      <c r="Q229" s="26"/>
      <c r="R229" s="25"/>
      <c r="S229" s="26"/>
      <c r="T229" s="23" t="str">
        <f aca="true">IF(B229="","",IF(O229&lt;&gt;"",O229-B229,TODAY()-B229))</f>
        <v/>
      </c>
      <c r="U229" s="24" t="str">
        <f aca="true">IF(OR(B229="",M229=""),"",IF(O229&lt;&gt;"",IF(O229&gt;M229,"Closed late","No"),IF(TODAY()&gt;M229,"Yes","No")))</f>
        <v/>
      </c>
      <c r="V229" s="25"/>
    </row>
    <row r="230" customFormat="false" ht="15" hidden="false" customHeight="false" outlineLevel="0" collapsed="false">
      <c r="A230" s="25"/>
      <c r="B230" s="26"/>
      <c r="C230" s="25"/>
      <c r="D230" s="25"/>
      <c r="E230" s="25"/>
      <c r="F230" s="25"/>
      <c r="G230" s="25"/>
      <c r="H230" s="25"/>
      <c r="I230" s="25"/>
      <c r="J230" s="27"/>
      <c r="K230" s="25"/>
      <c r="L230" s="22" t="str">
        <f aca="false">IF(OR(B230="",J230=""),"",B230+IFERROR(INDEX(Lists!$D$5:$D$7,MATCH(J230,Lists!$C$5:$C$7,0)),0))</f>
        <v/>
      </c>
      <c r="M230" s="26"/>
      <c r="N230" s="25"/>
      <c r="O230" s="26"/>
      <c r="P230" s="25"/>
      <c r="Q230" s="26"/>
      <c r="R230" s="25"/>
      <c r="S230" s="26"/>
      <c r="T230" s="23" t="str">
        <f aca="true">IF(B230="","",IF(O230&lt;&gt;"",O230-B230,TODAY()-B230))</f>
        <v/>
      </c>
      <c r="U230" s="24" t="str">
        <f aca="true">IF(OR(B230="",M230=""),"",IF(O230&lt;&gt;"",IF(O230&gt;M230,"Closed late","No"),IF(TODAY()&gt;M230,"Yes","No")))</f>
        <v/>
      </c>
      <c r="V230" s="25"/>
    </row>
    <row r="231" customFormat="false" ht="15" hidden="false" customHeight="false" outlineLevel="0" collapsed="false">
      <c r="A231" s="25"/>
      <c r="B231" s="26"/>
      <c r="C231" s="25"/>
      <c r="D231" s="25"/>
      <c r="E231" s="25"/>
      <c r="F231" s="25"/>
      <c r="G231" s="25"/>
      <c r="H231" s="25"/>
      <c r="I231" s="25"/>
      <c r="J231" s="27"/>
      <c r="K231" s="25"/>
      <c r="L231" s="22" t="str">
        <f aca="false">IF(OR(B231="",J231=""),"",B231+IFERROR(INDEX(Lists!$D$5:$D$7,MATCH(J231,Lists!$C$5:$C$7,0)),0))</f>
        <v/>
      </c>
      <c r="M231" s="26"/>
      <c r="N231" s="25"/>
      <c r="O231" s="26"/>
      <c r="P231" s="25"/>
      <c r="Q231" s="26"/>
      <c r="R231" s="25"/>
      <c r="S231" s="26"/>
      <c r="T231" s="23" t="str">
        <f aca="true">IF(B231="","",IF(O231&lt;&gt;"",O231-B231,TODAY()-B231))</f>
        <v/>
      </c>
      <c r="U231" s="24" t="str">
        <f aca="true">IF(OR(B231="",M231=""),"",IF(O231&lt;&gt;"",IF(O231&gt;M231,"Closed late","No"),IF(TODAY()&gt;M231,"Yes","No")))</f>
        <v/>
      </c>
      <c r="V231" s="25"/>
    </row>
    <row r="232" customFormat="false" ht="15" hidden="false" customHeight="false" outlineLevel="0" collapsed="false">
      <c r="A232" s="25"/>
      <c r="B232" s="26"/>
      <c r="C232" s="25"/>
      <c r="D232" s="25"/>
      <c r="E232" s="25"/>
      <c r="F232" s="25"/>
      <c r="G232" s="25"/>
      <c r="H232" s="25"/>
      <c r="I232" s="25"/>
      <c r="J232" s="27"/>
      <c r="K232" s="25"/>
      <c r="L232" s="22" t="str">
        <f aca="false">IF(OR(B232="",J232=""),"",B232+IFERROR(INDEX(Lists!$D$5:$D$7,MATCH(J232,Lists!$C$5:$C$7,0)),0))</f>
        <v/>
      </c>
      <c r="M232" s="26"/>
      <c r="N232" s="25"/>
      <c r="O232" s="26"/>
      <c r="P232" s="25"/>
      <c r="Q232" s="26"/>
      <c r="R232" s="25"/>
      <c r="S232" s="26"/>
      <c r="T232" s="23" t="str">
        <f aca="true">IF(B232="","",IF(O232&lt;&gt;"",O232-B232,TODAY()-B232))</f>
        <v/>
      </c>
      <c r="U232" s="24" t="str">
        <f aca="true">IF(OR(B232="",M232=""),"",IF(O232&lt;&gt;"",IF(O232&gt;M232,"Closed late","No"),IF(TODAY()&gt;M232,"Yes","No")))</f>
        <v/>
      </c>
      <c r="V232" s="25"/>
    </row>
    <row r="233" customFormat="false" ht="15" hidden="false" customHeight="false" outlineLevel="0" collapsed="false">
      <c r="A233" s="25"/>
      <c r="B233" s="26"/>
      <c r="C233" s="25"/>
      <c r="D233" s="25"/>
      <c r="E233" s="25"/>
      <c r="F233" s="25"/>
      <c r="G233" s="25"/>
      <c r="H233" s="25"/>
      <c r="I233" s="25"/>
      <c r="J233" s="27"/>
      <c r="K233" s="25"/>
      <c r="L233" s="22" t="str">
        <f aca="false">IF(OR(B233="",J233=""),"",B233+IFERROR(INDEX(Lists!$D$5:$D$7,MATCH(J233,Lists!$C$5:$C$7,0)),0))</f>
        <v/>
      </c>
      <c r="M233" s="26"/>
      <c r="N233" s="25"/>
      <c r="O233" s="26"/>
      <c r="P233" s="25"/>
      <c r="Q233" s="26"/>
      <c r="R233" s="25"/>
      <c r="S233" s="26"/>
      <c r="T233" s="23" t="str">
        <f aca="true">IF(B233="","",IF(O233&lt;&gt;"",O233-B233,TODAY()-B233))</f>
        <v/>
      </c>
      <c r="U233" s="24" t="str">
        <f aca="true">IF(OR(B233="",M233=""),"",IF(O233&lt;&gt;"",IF(O233&gt;M233,"Closed late","No"),IF(TODAY()&gt;M233,"Yes","No")))</f>
        <v/>
      </c>
      <c r="V233" s="25"/>
    </row>
    <row r="234" customFormat="false" ht="15" hidden="false" customHeight="false" outlineLevel="0" collapsed="false">
      <c r="A234" s="25"/>
      <c r="B234" s="26"/>
      <c r="C234" s="25"/>
      <c r="D234" s="25"/>
      <c r="E234" s="25"/>
      <c r="F234" s="25"/>
      <c r="G234" s="25"/>
      <c r="H234" s="25"/>
      <c r="I234" s="25"/>
      <c r="J234" s="27"/>
      <c r="K234" s="25"/>
      <c r="L234" s="22" t="str">
        <f aca="false">IF(OR(B234="",J234=""),"",B234+IFERROR(INDEX(Lists!$D$5:$D$7,MATCH(J234,Lists!$C$5:$C$7,0)),0))</f>
        <v/>
      </c>
      <c r="M234" s="26"/>
      <c r="N234" s="25"/>
      <c r="O234" s="26"/>
      <c r="P234" s="25"/>
      <c r="Q234" s="26"/>
      <c r="R234" s="25"/>
      <c r="S234" s="26"/>
      <c r="T234" s="23" t="str">
        <f aca="true">IF(B234="","",IF(O234&lt;&gt;"",O234-B234,TODAY()-B234))</f>
        <v/>
      </c>
      <c r="U234" s="24" t="str">
        <f aca="true">IF(OR(B234="",M234=""),"",IF(O234&lt;&gt;"",IF(O234&gt;M234,"Closed late","No"),IF(TODAY()&gt;M234,"Yes","No")))</f>
        <v/>
      </c>
      <c r="V234" s="25"/>
    </row>
    <row r="235" customFormat="false" ht="15" hidden="false" customHeight="false" outlineLevel="0" collapsed="false">
      <c r="A235" s="25"/>
      <c r="B235" s="26"/>
      <c r="C235" s="25"/>
      <c r="D235" s="25"/>
      <c r="E235" s="25"/>
      <c r="F235" s="25"/>
      <c r="G235" s="25"/>
      <c r="H235" s="25"/>
      <c r="I235" s="25"/>
      <c r="J235" s="27"/>
      <c r="K235" s="25"/>
      <c r="L235" s="22" t="str">
        <f aca="false">IF(OR(B235="",J235=""),"",B235+IFERROR(INDEX(Lists!$D$5:$D$7,MATCH(J235,Lists!$C$5:$C$7,0)),0))</f>
        <v/>
      </c>
      <c r="M235" s="26"/>
      <c r="N235" s="25"/>
      <c r="O235" s="26"/>
      <c r="P235" s="25"/>
      <c r="Q235" s="26"/>
      <c r="R235" s="25"/>
      <c r="S235" s="26"/>
      <c r="T235" s="23" t="str">
        <f aca="true">IF(B235="","",IF(O235&lt;&gt;"",O235-B235,TODAY()-B235))</f>
        <v/>
      </c>
      <c r="U235" s="24" t="str">
        <f aca="true">IF(OR(B235="",M235=""),"",IF(O235&lt;&gt;"",IF(O235&gt;M235,"Closed late","No"),IF(TODAY()&gt;M235,"Yes","No")))</f>
        <v/>
      </c>
      <c r="V235" s="25"/>
    </row>
    <row r="236" customFormat="false" ht="15" hidden="false" customHeight="false" outlineLevel="0" collapsed="false">
      <c r="A236" s="25"/>
      <c r="B236" s="26"/>
      <c r="C236" s="25"/>
      <c r="D236" s="25"/>
      <c r="E236" s="25"/>
      <c r="F236" s="25"/>
      <c r="G236" s="25"/>
      <c r="H236" s="25"/>
      <c r="I236" s="25"/>
      <c r="J236" s="27"/>
      <c r="K236" s="25"/>
      <c r="L236" s="22" t="str">
        <f aca="false">IF(OR(B236="",J236=""),"",B236+IFERROR(INDEX(Lists!$D$5:$D$7,MATCH(J236,Lists!$C$5:$C$7,0)),0))</f>
        <v/>
      </c>
      <c r="M236" s="26"/>
      <c r="N236" s="25"/>
      <c r="O236" s="26"/>
      <c r="P236" s="25"/>
      <c r="Q236" s="26"/>
      <c r="R236" s="25"/>
      <c r="S236" s="26"/>
      <c r="T236" s="23" t="str">
        <f aca="true">IF(B236="","",IF(O236&lt;&gt;"",O236-B236,TODAY()-B236))</f>
        <v/>
      </c>
      <c r="U236" s="24" t="str">
        <f aca="true">IF(OR(B236="",M236=""),"",IF(O236&lt;&gt;"",IF(O236&gt;M236,"Closed late","No"),IF(TODAY()&gt;M236,"Yes","No")))</f>
        <v/>
      </c>
      <c r="V236" s="25"/>
    </row>
    <row r="237" customFormat="false" ht="15" hidden="false" customHeight="false" outlineLevel="0" collapsed="false">
      <c r="A237" s="25"/>
      <c r="B237" s="26"/>
      <c r="C237" s="25"/>
      <c r="D237" s="25"/>
      <c r="E237" s="25"/>
      <c r="F237" s="25"/>
      <c r="G237" s="25"/>
      <c r="H237" s="25"/>
      <c r="I237" s="25"/>
      <c r="J237" s="27"/>
      <c r="K237" s="25"/>
      <c r="L237" s="22" t="str">
        <f aca="false">IF(OR(B237="",J237=""),"",B237+IFERROR(INDEX(Lists!$D$5:$D$7,MATCH(J237,Lists!$C$5:$C$7,0)),0))</f>
        <v/>
      </c>
      <c r="M237" s="26"/>
      <c r="N237" s="25"/>
      <c r="O237" s="26"/>
      <c r="P237" s="25"/>
      <c r="Q237" s="26"/>
      <c r="R237" s="25"/>
      <c r="S237" s="26"/>
      <c r="T237" s="23" t="str">
        <f aca="true">IF(B237="","",IF(O237&lt;&gt;"",O237-B237,TODAY()-B237))</f>
        <v/>
      </c>
      <c r="U237" s="24" t="str">
        <f aca="true">IF(OR(B237="",M237=""),"",IF(O237&lt;&gt;"",IF(O237&gt;M237,"Closed late","No"),IF(TODAY()&gt;M237,"Yes","No")))</f>
        <v/>
      </c>
      <c r="V237" s="25"/>
    </row>
    <row r="238" customFormat="false" ht="15" hidden="false" customHeight="false" outlineLevel="0" collapsed="false">
      <c r="A238" s="25"/>
      <c r="B238" s="26"/>
      <c r="C238" s="25"/>
      <c r="D238" s="25"/>
      <c r="E238" s="25"/>
      <c r="F238" s="25"/>
      <c r="G238" s="25"/>
      <c r="H238" s="25"/>
      <c r="I238" s="25"/>
      <c r="J238" s="27"/>
      <c r="K238" s="25"/>
      <c r="L238" s="22" t="str">
        <f aca="false">IF(OR(B238="",J238=""),"",B238+IFERROR(INDEX(Lists!$D$5:$D$7,MATCH(J238,Lists!$C$5:$C$7,0)),0))</f>
        <v/>
      </c>
      <c r="M238" s="26"/>
      <c r="N238" s="25"/>
      <c r="O238" s="26"/>
      <c r="P238" s="25"/>
      <c r="Q238" s="26"/>
      <c r="R238" s="25"/>
      <c r="S238" s="26"/>
      <c r="T238" s="23" t="str">
        <f aca="true">IF(B238="","",IF(O238&lt;&gt;"",O238-B238,TODAY()-B238))</f>
        <v/>
      </c>
      <c r="U238" s="24" t="str">
        <f aca="true">IF(OR(B238="",M238=""),"",IF(O238&lt;&gt;"",IF(O238&gt;M238,"Closed late","No"),IF(TODAY()&gt;M238,"Yes","No")))</f>
        <v/>
      </c>
      <c r="V238" s="25"/>
    </row>
    <row r="239" customFormat="false" ht="15" hidden="false" customHeight="false" outlineLevel="0" collapsed="false">
      <c r="A239" s="25"/>
      <c r="B239" s="26"/>
      <c r="C239" s="25"/>
      <c r="D239" s="25"/>
      <c r="E239" s="25"/>
      <c r="F239" s="25"/>
      <c r="G239" s="25"/>
      <c r="H239" s="25"/>
      <c r="I239" s="25"/>
      <c r="J239" s="27"/>
      <c r="K239" s="25"/>
      <c r="L239" s="22" t="str">
        <f aca="false">IF(OR(B239="",J239=""),"",B239+IFERROR(INDEX(Lists!$D$5:$D$7,MATCH(J239,Lists!$C$5:$C$7,0)),0))</f>
        <v/>
      </c>
      <c r="M239" s="26"/>
      <c r="N239" s="25"/>
      <c r="O239" s="26"/>
      <c r="P239" s="25"/>
      <c r="Q239" s="26"/>
      <c r="R239" s="25"/>
      <c r="S239" s="26"/>
      <c r="T239" s="23" t="str">
        <f aca="true">IF(B239="","",IF(O239&lt;&gt;"",O239-B239,TODAY()-B239))</f>
        <v/>
      </c>
      <c r="U239" s="24" t="str">
        <f aca="true">IF(OR(B239="",M239=""),"",IF(O239&lt;&gt;"",IF(O239&gt;M239,"Closed late","No"),IF(TODAY()&gt;M239,"Yes","No")))</f>
        <v/>
      </c>
      <c r="V239" s="25"/>
    </row>
    <row r="240" customFormat="false" ht="15" hidden="false" customHeight="false" outlineLevel="0" collapsed="false">
      <c r="A240" s="25"/>
      <c r="B240" s="26"/>
      <c r="C240" s="25"/>
      <c r="D240" s="25"/>
      <c r="E240" s="25"/>
      <c r="F240" s="25"/>
      <c r="G240" s="25"/>
      <c r="H240" s="25"/>
      <c r="I240" s="25"/>
      <c r="J240" s="27"/>
      <c r="K240" s="25"/>
      <c r="L240" s="22" t="str">
        <f aca="false">IF(OR(B240="",J240=""),"",B240+IFERROR(INDEX(Lists!$D$5:$D$7,MATCH(J240,Lists!$C$5:$C$7,0)),0))</f>
        <v/>
      </c>
      <c r="M240" s="26"/>
      <c r="N240" s="25"/>
      <c r="O240" s="26"/>
      <c r="P240" s="25"/>
      <c r="Q240" s="26"/>
      <c r="R240" s="25"/>
      <c r="S240" s="26"/>
      <c r="T240" s="23" t="str">
        <f aca="true">IF(B240="","",IF(O240&lt;&gt;"",O240-B240,TODAY()-B240))</f>
        <v/>
      </c>
      <c r="U240" s="24" t="str">
        <f aca="true">IF(OR(B240="",M240=""),"",IF(O240&lt;&gt;"",IF(O240&gt;M240,"Closed late","No"),IF(TODAY()&gt;M240,"Yes","No")))</f>
        <v/>
      </c>
      <c r="V240" s="25"/>
    </row>
    <row r="241" customFormat="false" ht="15" hidden="false" customHeight="false" outlineLevel="0" collapsed="false">
      <c r="A241" s="25"/>
      <c r="B241" s="26"/>
      <c r="C241" s="25"/>
      <c r="D241" s="25"/>
      <c r="E241" s="25"/>
      <c r="F241" s="25"/>
      <c r="G241" s="25"/>
      <c r="H241" s="25"/>
      <c r="I241" s="25"/>
      <c r="J241" s="27"/>
      <c r="K241" s="25"/>
      <c r="L241" s="22" t="str">
        <f aca="false">IF(OR(B241="",J241=""),"",B241+IFERROR(INDEX(Lists!$D$5:$D$7,MATCH(J241,Lists!$C$5:$C$7,0)),0))</f>
        <v/>
      </c>
      <c r="M241" s="26"/>
      <c r="N241" s="25"/>
      <c r="O241" s="26"/>
      <c r="P241" s="25"/>
      <c r="Q241" s="26"/>
      <c r="R241" s="25"/>
      <c r="S241" s="26"/>
      <c r="T241" s="23" t="str">
        <f aca="true">IF(B241="","",IF(O241&lt;&gt;"",O241-B241,TODAY()-B241))</f>
        <v/>
      </c>
      <c r="U241" s="24" t="str">
        <f aca="true">IF(OR(B241="",M241=""),"",IF(O241&lt;&gt;"",IF(O241&gt;M241,"Closed late","No"),IF(TODAY()&gt;M241,"Yes","No")))</f>
        <v/>
      </c>
      <c r="V241" s="25"/>
    </row>
    <row r="242" customFormat="false" ht="15" hidden="false" customHeight="false" outlineLevel="0" collapsed="false">
      <c r="A242" s="25"/>
      <c r="B242" s="26"/>
      <c r="C242" s="25"/>
      <c r="D242" s="25"/>
      <c r="E242" s="25"/>
      <c r="F242" s="25"/>
      <c r="G242" s="25"/>
      <c r="H242" s="25"/>
      <c r="I242" s="25"/>
      <c r="J242" s="27"/>
      <c r="K242" s="25"/>
      <c r="L242" s="22" t="str">
        <f aca="false">IF(OR(B242="",J242=""),"",B242+IFERROR(INDEX(Lists!$D$5:$D$7,MATCH(J242,Lists!$C$5:$C$7,0)),0))</f>
        <v/>
      </c>
      <c r="M242" s="26"/>
      <c r="N242" s="25"/>
      <c r="O242" s="26"/>
      <c r="P242" s="25"/>
      <c r="Q242" s="26"/>
      <c r="R242" s="25"/>
      <c r="S242" s="26"/>
      <c r="T242" s="23" t="str">
        <f aca="true">IF(B242="","",IF(O242&lt;&gt;"",O242-B242,TODAY()-B242))</f>
        <v/>
      </c>
      <c r="U242" s="24" t="str">
        <f aca="true">IF(OR(B242="",M242=""),"",IF(O242&lt;&gt;"",IF(O242&gt;M242,"Closed late","No"),IF(TODAY()&gt;M242,"Yes","No")))</f>
        <v/>
      </c>
      <c r="V242" s="25"/>
    </row>
    <row r="243" customFormat="false" ht="15" hidden="false" customHeight="false" outlineLevel="0" collapsed="false">
      <c r="A243" s="25"/>
      <c r="B243" s="26"/>
      <c r="C243" s="25"/>
      <c r="D243" s="25"/>
      <c r="E243" s="25"/>
      <c r="F243" s="25"/>
      <c r="G243" s="25"/>
      <c r="H243" s="25"/>
      <c r="I243" s="25"/>
      <c r="J243" s="27"/>
      <c r="K243" s="25"/>
      <c r="L243" s="22" t="str">
        <f aca="false">IF(OR(B243="",J243=""),"",B243+IFERROR(INDEX(Lists!$D$5:$D$7,MATCH(J243,Lists!$C$5:$C$7,0)),0))</f>
        <v/>
      </c>
      <c r="M243" s="26"/>
      <c r="N243" s="25"/>
      <c r="O243" s="26"/>
      <c r="P243" s="25"/>
      <c r="Q243" s="26"/>
      <c r="R243" s="25"/>
      <c r="S243" s="26"/>
      <c r="T243" s="23" t="str">
        <f aca="true">IF(B243="","",IF(O243&lt;&gt;"",O243-B243,TODAY()-B243))</f>
        <v/>
      </c>
      <c r="U243" s="24" t="str">
        <f aca="true">IF(OR(B243="",M243=""),"",IF(O243&lt;&gt;"",IF(O243&gt;M243,"Closed late","No"),IF(TODAY()&gt;M243,"Yes","No")))</f>
        <v/>
      </c>
      <c r="V243" s="25"/>
    </row>
    <row r="244" customFormat="false" ht="15" hidden="false" customHeight="false" outlineLevel="0" collapsed="false">
      <c r="A244" s="25"/>
      <c r="B244" s="26"/>
      <c r="C244" s="25"/>
      <c r="D244" s="25"/>
      <c r="E244" s="25"/>
      <c r="F244" s="25"/>
      <c r="G244" s="25"/>
      <c r="H244" s="25"/>
      <c r="I244" s="25"/>
      <c r="J244" s="27"/>
      <c r="K244" s="25"/>
      <c r="L244" s="22" t="str">
        <f aca="false">IF(OR(B244="",J244=""),"",B244+IFERROR(INDEX(Lists!$D$5:$D$7,MATCH(J244,Lists!$C$5:$C$7,0)),0))</f>
        <v/>
      </c>
      <c r="M244" s="26"/>
      <c r="N244" s="25"/>
      <c r="O244" s="26"/>
      <c r="P244" s="25"/>
      <c r="Q244" s="26"/>
      <c r="R244" s="25"/>
      <c r="S244" s="26"/>
      <c r="T244" s="23" t="str">
        <f aca="true">IF(B244="","",IF(O244&lt;&gt;"",O244-B244,TODAY()-B244))</f>
        <v/>
      </c>
      <c r="U244" s="24" t="str">
        <f aca="true">IF(OR(B244="",M244=""),"",IF(O244&lt;&gt;"",IF(O244&gt;M244,"Closed late","No"),IF(TODAY()&gt;M244,"Yes","No")))</f>
        <v/>
      </c>
      <c r="V244" s="25"/>
    </row>
    <row r="245" customFormat="false" ht="15" hidden="false" customHeight="false" outlineLevel="0" collapsed="false">
      <c r="A245" s="25"/>
      <c r="B245" s="26"/>
      <c r="C245" s="25"/>
      <c r="D245" s="25"/>
      <c r="E245" s="25"/>
      <c r="F245" s="25"/>
      <c r="G245" s="25"/>
      <c r="H245" s="25"/>
      <c r="I245" s="25"/>
      <c r="J245" s="27"/>
      <c r="K245" s="25"/>
      <c r="L245" s="22" t="str">
        <f aca="false">IF(OR(B245="",J245=""),"",B245+IFERROR(INDEX(Lists!$D$5:$D$7,MATCH(J245,Lists!$C$5:$C$7,0)),0))</f>
        <v/>
      </c>
      <c r="M245" s="26"/>
      <c r="N245" s="25"/>
      <c r="O245" s="26"/>
      <c r="P245" s="25"/>
      <c r="Q245" s="26"/>
      <c r="R245" s="25"/>
      <c r="S245" s="26"/>
      <c r="T245" s="23" t="str">
        <f aca="true">IF(B245="","",IF(O245&lt;&gt;"",O245-B245,TODAY()-B245))</f>
        <v/>
      </c>
      <c r="U245" s="24" t="str">
        <f aca="true">IF(OR(B245="",M245=""),"",IF(O245&lt;&gt;"",IF(O245&gt;M245,"Closed late","No"),IF(TODAY()&gt;M245,"Yes","No")))</f>
        <v/>
      </c>
      <c r="V245" s="25"/>
    </row>
    <row r="246" customFormat="false" ht="15" hidden="false" customHeight="false" outlineLevel="0" collapsed="false">
      <c r="A246" s="25"/>
      <c r="B246" s="26"/>
      <c r="C246" s="25"/>
      <c r="D246" s="25"/>
      <c r="E246" s="25"/>
      <c r="F246" s="25"/>
      <c r="G246" s="25"/>
      <c r="H246" s="25"/>
      <c r="I246" s="25"/>
      <c r="J246" s="27"/>
      <c r="K246" s="25"/>
      <c r="L246" s="22" t="str">
        <f aca="false">IF(OR(B246="",J246=""),"",B246+IFERROR(INDEX(Lists!$D$5:$D$7,MATCH(J246,Lists!$C$5:$C$7,0)),0))</f>
        <v/>
      </c>
      <c r="M246" s="26"/>
      <c r="N246" s="25"/>
      <c r="O246" s="26"/>
      <c r="P246" s="25"/>
      <c r="Q246" s="26"/>
      <c r="R246" s="25"/>
      <c r="S246" s="26"/>
      <c r="T246" s="23" t="str">
        <f aca="true">IF(B246="","",IF(O246&lt;&gt;"",O246-B246,TODAY()-B246))</f>
        <v/>
      </c>
      <c r="U246" s="24" t="str">
        <f aca="true">IF(OR(B246="",M246=""),"",IF(O246&lt;&gt;"",IF(O246&gt;M246,"Closed late","No"),IF(TODAY()&gt;M246,"Yes","No")))</f>
        <v/>
      </c>
      <c r="V246" s="25"/>
    </row>
    <row r="247" customFormat="false" ht="15" hidden="false" customHeight="false" outlineLevel="0" collapsed="false">
      <c r="A247" s="25"/>
      <c r="B247" s="26"/>
      <c r="C247" s="25"/>
      <c r="D247" s="25"/>
      <c r="E247" s="25"/>
      <c r="F247" s="25"/>
      <c r="G247" s="25"/>
      <c r="H247" s="25"/>
      <c r="I247" s="25"/>
      <c r="J247" s="27"/>
      <c r="K247" s="25"/>
      <c r="L247" s="22" t="str">
        <f aca="false">IF(OR(B247="",J247=""),"",B247+IFERROR(INDEX(Lists!$D$5:$D$7,MATCH(J247,Lists!$C$5:$C$7,0)),0))</f>
        <v/>
      </c>
      <c r="M247" s="26"/>
      <c r="N247" s="25"/>
      <c r="O247" s="26"/>
      <c r="P247" s="25"/>
      <c r="Q247" s="26"/>
      <c r="R247" s="25"/>
      <c r="S247" s="26"/>
      <c r="T247" s="23" t="str">
        <f aca="true">IF(B247="","",IF(O247&lt;&gt;"",O247-B247,TODAY()-B247))</f>
        <v/>
      </c>
      <c r="U247" s="24" t="str">
        <f aca="true">IF(OR(B247="",M247=""),"",IF(O247&lt;&gt;"",IF(O247&gt;M247,"Closed late","No"),IF(TODAY()&gt;M247,"Yes","No")))</f>
        <v/>
      </c>
      <c r="V247" s="25"/>
    </row>
    <row r="248" customFormat="false" ht="15" hidden="false" customHeight="false" outlineLevel="0" collapsed="false">
      <c r="A248" s="25"/>
      <c r="B248" s="26"/>
      <c r="C248" s="25"/>
      <c r="D248" s="25"/>
      <c r="E248" s="25"/>
      <c r="F248" s="25"/>
      <c r="G248" s="25"/>
      <c r="H248" s="25"/>
      <c r="I248" s="25"/>
      <c r="J248" s="27"/>
      <c r="K248" s="25"/>
      <c r="L248" s="22" t="str">
        <f aca="false">IF(OR(B248="",J248=""),"",B248+IFERROR(INDEX(Lists!$D$5:$D$7,MATCH(J248,Lists!$C$5:$C$7,0)),0))</f>
        <v/>
      </c>
      <c r="M248" s="26"/>
      <c r="N248" s="25"/>
      <c r="O248" s="26"/>
      <c r="P248" s="25"/>
      <c r="Q248" s="26"/>
      <c r="R248" s="25"/>
      <c r="S248" s="26"/>
      <c r="T248" s="23" t="str">
        <f aca="true">IF(B248="","",IF(O248&lt;&gt;"",O248-B248,TODAY()-B248))</f>
        <v/>
      </c>
      <c r="U248" s="24" t="str">
        <f aca="true">IF(OR(B248="",M248=""),"",IF(O248&lt;&gt;"",IF(O248&gt;M248,"Closed late","No"),IF(TODAY()&gt;M248,"Yes","No")))</f>
        <v/>
      </c>
      <c r="V248" s="25"/>
    </row>
    <row r="249" customFormat="false" ht="15" hidden="false" customHeight="false" outlineLevel="0" collapsed="false">
      <c r="A249" s="25"/>
      <c r="B249" s="26"/>
      <c r="C249" s="25"/>
      <c r="D249" s="25"/>
      <c r="E249" s="25"/>
      <c r="F249" s="25"/>
      <c r="G249" s="25"/>
      <c r="H249" s="25"/>
      <c r="I249" s="25"/>
      <c r="J249" s="27"/>
      <c r="K249" s="25"/>
      <c r="L249" s="22" t="str">
        <f aca="false">IF(OR(B249="",J249=""),"",B249+IFERROR(INDEX(Lists!$D$5:$D$7,MATCH(J249,Lists!$C$5:$C$7,0)),0))</f>
        <v/>
      </c>
      <c r="M249" s="26"/>
      <c r="N249" s="25"/>
      <c r="O249" s="26"/>
      <c r="P249" s="25"/>
      <c r="Q249" s="26"/>
      <c r="R249" s="25"/>
      <c r="S249" s="26"/>
      <c r="T249" s="23" t="str">
        <f aca="true">IF(B249="","",IF(O249&lt;&gt;"",O249-B249,TODAY()-B249))</f>
        <v/>
      </c>
      <c r="U249" s="24" t="str">
        <f aca="true">IF(OR(B249="",M249=""),"",IF(O249&lt;&gt;"",IF(O249&gt;M249,"Closed late","No"),IF(TODAY()&gt;M249,"Yes","No")))</f>
        <v/>
      </c>
      <c r="V249" s="25"/>
    </row>
    <row r="250" customFormat="false" ht="15" hidden="false" customHeight="false" outlineLevel="0" collapsed="false">
      <c r="A250" s="25"/>
      <c r="B250" s="26"/>
      <c r="C250" s="25"/>
      <c r="D250" s="25"/>
      <c r="E250" s="25"/>
      <c r="F250" s="25"/>
      <c r="G250" s="25"/>
      <c r="H250" s="25"/>
      <c r="I250" s="25"/>
      <c r="J250" s="27"/>
      <c r="K250" s="25"/>
      <c r="L250" s="22" t="str">
        <f aca="false">IF(OR(B250="",J250=""),"",B250+IFERROR(INDEX(Lists!$D$5:$D$7,MATCH(J250,Lists!$C$5:$C$7,0)),0))</f>
        <v/>
      </c>
      <c r="M250" s="26"/>
      <c r="N250" s="25"/>
      <c r="O250" s="26"/>
      <c r="P250" s="25"/>
      <c r="Q250" s="26"/>
      <c r="R250" s="25"/>
      <c r="S250" s="26"/>
      <c r="T250" s="23" t="str">
        <f aca="true">IF(B250="","",IF(O250&lt;&gt;"",O250-B250,TODAY()-B250))</f>
        <v/>
      </c>
      <c r="U250" s="24" t="str">
        <f aca="true">IF(OR(B250="",M250=""),"",IF(O250&lt;&gt;"",IF(O250&gt;M250,"Closed late","No"),IF(TODAY()&gt;M250,"Yes","No")))</f>
        <v/>
      </c>
      <c r="V250" s="25"/>
    </row>
    <row r="251" customFormat="false" ht="15" hidden="false" customHeight="false" outlineLevel="0" collapsed="false">
      <c r="A251" s="25"/>
      <c r="B251" s="26"/>
      <c r="C251" s="25"/>
      <c r="D251" s="25"/>
      <c r="E251" s="25"/>
      <c r="F251" s="25"/>
      <c r="G251" s="25"/>
      <c r="H251" s="25"/>
      <c r="I251" s="25"/>
      <c r="J251" s="27"/>
      <c r="K251" s="25"/>
      <c r="L251" s="22" t="str">
        <f aca="false">IF(OR(B251="",J251=""),"",B251+IFERROR(INDEX(Lists!$D$5:$D$7,MATCH(J251,Lists!$C$5:$C$7,0)),0))</f>
        <v/>
      </c>
      <c r="M251" s="26"/>
      <c r="N251" s="25"/>
      <c r="O251" s="26"/>
      <c r="P251" s="25"/>
      <c r="Q251" s="26"/>
      <c r="R251" s="25"/>
      <c r="S251" s="26"/>
      <c r="T251" s="23" t="str">
        <f aca="true">IF(B251="","",IF(O251&lt;&gt;"",O251-B251,TODAY()-B251))</f>
        <v/>
      </c>
      <c r="U251" s="24" t="str">
        <f aca="true">IF(OR(B251="",M251=""),"",IF(O251&lt;&gt;"",IF(O251&gt;M251,"Closed late","No"),IF(TODAY()&gt;M251,"Yes","No")))</f>
        <v/>
      </c>
      <c r="V251" s="25"/>
    </row>
    <row r="252" customFormat="false" ht="15" hidden="false" customHeight="false" outlineLevel="0" collapsed="false">
      <c r="A252" s="25"/>
      <c r="B252" s="26"/>
      <c r="C252" s="25"/>
      <c r="D252" s="25"/>
      <c r="E252" s="25"/>
      <c r="F252" s="25"/>
      <c r="G252" s="25"/>
      <c r="H252" s="25"/>
      <c r="I252" s="25"/>
      <c r="J252" s="27"/>
      <c r="K252" s="25"/>
      <c r="L252" s="22" t="str">
        <f aca="false">IF(OR(B252="",J252=""),"",B252+IFERROR(INDEX(Lists!$D$5:$D$7,MATCH(J252,Lists!$C$5:$C$7,0)),0))</f>
        <v/>
      </c>
      <c r="M252" s="26"/>
      <c r="N252" s="25"/>
      <c r="O252" s="26"/>
      <c r="P252" s="25"/>
      <c r="Q252" s="26"/>
      <c r="R252" s="25"/>
      <c r="S252" s="26"/>
      <c r="T252" s="23" t="str">
        <f aca="true">IF(B252="","",IF(O252&lt;&gt;"",O252-B252,TODAY()-B252))</f>
        <v/>
      </c>
      <c r="U252" s="24" t="str">
        <f aca="true">IF(OR(B252="",M252=""),"",IF(O252&lt;&gt;"",IF(O252&gt;M252,"Closed late","No"),IF(TODAY()&gt;M252,"Yes","No")))</f>
        <v/>
      </c>
      <c r="V252" s="25"/>
    </row>
    <row r="253" customFormat="false" ht="15" hidden="false" customHeight="false" outlineLevel="0" collapsed="false">
      <c r="A253" s="25"/>
      <c r="B253" s="26"/>
      <c r="C253" s="25"/>
      <c r="D253" s="25"/>
      <c r="E253" s="25"/>
      <c r="F253" s="25"/>
      <c r="G253" s="25"/>
      <c r="H253" s="25"/>
      <c r="I253" s="25"/>
      <c r="J253" s="27"/>
      <c r="K253" s="25"/>
      <c r="L253" s="22" t="str">
        <f aca="false">IF(OR(B253="",J253=""),"",B253+IFERROR(INDEX(Lists!$D$5:$D$7,MATCH(J253,Lists!$C$5:$C$7,0)),0))</f>
        <v/>
      </c>
      <c r="M253" s="26"/>
      <c r="N253" s="25"/>
      <c r="O253" s="26"/>
      <c r="P253" s="25"/>
      <c r="Q253" s="26"/>
      <c r="R253" s="25"/>
      <c r="S253" s="26"/>
      <c r="T253" s="23" t="str">
        <f aca="true">IF(B253="","",IF(O253&lt;&gt;"",O253-B253,TODAY()-B253))</f>
        <v/>
      </c>
      <c r="U253" s="24" t="str">
        <f aca="true">IF(OR(B253="",M253=""),"",IF(O253&lt;&gt;"",IF(O253&gt;M253,"Closed late","No"),IF(TODAY()&gt;M253,"Yes","No")))</f>
        <v/>
      </c>
      <c r="V253" s="25"/>
    </row>
    <row r="254" customFormat="false" ht="15" hidden="false" customHeight="false" outlineLevel="0" collapsed="false">
      <c r="A254" s="25"/>
      <c r="B254" s="26"/>
      <c r="C254" s="25"/>
      <c r="D254" s="25"/>
      <c r="E254" s="25"/>
      <c r="F254" s="25"/>
      <c r="G254" s="25"/>
      <c r="H254" s="25"/>
      <c r="I254" s="25"/>
      <c r="J254" s="27"/>
      <c r="K254" s="25"/>
      <c r="L254" s="22" t="str">
        <f aca="false">IF(OR(B254="",J254=""),"",B254+IFERROR(INDEX(Lists!$D$5:$D$7,MATCH(J254,Lists!$C$5:$C$7,0)),0))</f>
        <v/>
      </c>
      <c r="M254" s="26"/>
      <c r="N254" s="25"/>
      <c r="O254" s="26"/>
      <c r="P254" s="25"/>
      <c r="Q254" s="26"/>
      <c r="R254" s="25"/>
      <c r="S254" s="26"/>
      <c r="T254" s="23" t="str">
        <f aca="true">IF(B254="","",IF(O254&lt;&gt;"",O254-B254,TODAY()-B254))</f>
        <v/>
      </c>
      <c r="U254" s="24" t="str">
        <f aca="true">IF(OR(B254="",M254=""),"",IF(O254&lt;&gt;"",IF(O254&gt;M254,"Closed late","No"),IF(TODAY()&gt;M254,"Yes","No")))</f>
        <v/>
      </c>
      <c r="V254" s="25"/>
    </row>
    <row r="255" customFormat="false" ht="15" hidden="false" customHeight="false" outlineLevel="0" collapsed="false">
      <c r="A255" s="25"/>
      <c r="B255" s="26"/>
      <c r="C255" s="25"/>
      <c r="D255" s="25"/>
      <c r="E255" s="25"/>
      <c r="F255" s="25"/>
      <c r="G255" s="25"/>
      <c r="H255" s="25"/>
      <c r="I255" s="25"/>
      <c r="J255" s="27"/>
      <c r="K255" s="25"/>
      <c r="L255" s="22" t="str">
        <f aca="false">IF(OR(B255="",J255=""),"",B255+IFERROR(INDEX(Lists!$D$5:$D$7,MATCH(J255,Lists!$C$5:$C$7,0)),0))</f>
        <v/>
      </c>
      <c r="M255" s="26"/>
      <c r="N255" s="25"/>
      <c r="O255" s="26"/>
      <c r="P255" s="25"/>
      <c r="Q255" s="26"/>
      <c r="R255" s="25"/>
      <c r="S255" s="26"/>
      <c r="T255" s="23" t="str">
        <f aca="true">IF(B255="","",IF(O255&lt;&gt;"",O255-B255,TODAY()-B255))</f>
        <v/>
      </c>
      <c r="U255" s="24" t="str">
        <f aca="true">IF(OR(B255="",M255=""),"",IF(O255&lt;&gt;"",IF(O255&gt;M255,"Closed late","No"),IF(TODAY()&gt;M255,"Yes","No")))</f>
        <v/>
      </c>
      <c r="V255" s="25"/>
    </row>
    <row r="256" customFormat="false" ht="15" hidden="false" customHeight="false" outlineLevel="0" collapsed="false">
      <c r="A256" s="25"/>
      <c r="B256" s="26"/>
      <c r="C256" s="25"/>
      <c r="D256" s="25"/>
      <c r="E256" s="25"/>
      <c r="F256" s="25"/>
      <c r="G256" s="25"/>
      <c r="H256" s="25"/>
      <c r="I256" s="25"/>
      <c r="J256" s="27"/>
      <c r="K256" s="25"/>
      <c r="L256" s="22" t="str">
        <f aca="false">IF(OR(B256="",J256=""),"",B256+IFERROR(INDEX(Lists!$D$5:$D$7,MATCH(J256,Lists!$C$5:$C$7,0)),0))</f>
        <v/>
      </c>
      <c r="M256" s="26"/>
      <c r="N256" s="25"/>
      <c r="O256" s="26"/>
      <c r="P256" s="25"/>
      <c r="Q256" s="26"/>
      <c r="R256" s="25"/>
      <c r="S256" s="26"/>
      <c r="T256" s="23" t="str">
        <f aca="true">IF(B256="","",IF(O256&lt;&gt;"",O256-B256,TODAY()-B256))</f>
        <v/>
      </c>
      <c r="U256" s="24" t="str">
        <f aca="true">IF(OR(B256="",M256=""),"",IF(O256&lt;&gt;"",IF(O256&gt;M256,"Closed late","No"),IF(TODAY()&gt;M256,"Yes","No")))</f>
        <v/>
      </c>
      <c r="V256" s="25"/>
    </row>
    <row r="257" customFormat="false" ht="15" hidden="false" customHeight="false" outlineLevel="0" collapsed="false">
      <c r="A257" s="25"/>
      <c r="B257" s="26"/>
      <c r="C257" s="25"/>
      <c r="D257" s="25"/>
      <c r="E257" s="25"/>
      <c r="F257" s="25"/>
      <c r="G257" s="25"/>
      <c r="H257" s="25"/>
      <c r="I257" s="25"/>
      <c r="J257" s="27"/>
      <c r="K257" s="25"/>
      <c r="L257" s="22" t="str">
        <f aca="false">IF(OR(B257="",J257=""),"",B257+IFERROR(INDEX(Lists!$D$5:$D$7,MATCH(J257,Lists!$C$5:$C$7,0)),0))</f>
        <v/>
      </c>
      <c r="M257" s="26"/>
      <c r="N257" s="25"/>
      <c r="O257" s="26"/>
      <c r="P257" s="25"/>
      <c r="Q257" s="26"/>
      <c r="R257" s="25"/>
      <c r="S257" s="26"/>
      <c r="T257" s="23" t="str">
        <f aca="true">IF(B257="","",IF(O257&lt;&gt;"",O257-B257,TODAY()-B257))</f>
        <v/>
      </c>
      <c r="U257" s="24" t="str">
        <f aca="true">IF(OR(B257="",M257=""),"",IF(O257&lt;&gt;"",IF(O257&gt;M257,"Closed late","No"),IF(TODAY()&gt;M257,"Yes","No")))</f>
        <v/>
      </c>
      <c r="V257" s="25"/>
    </row>
  </sheetData>
  <autoFilter ref="A6:V257"/>
  <mergeCells count="5">
    <mergeCell ref="A1:D1"/>
    <mergeCell ref="B3:D3"/>
    <mergeCell ref="I3:K3"/>
    <mergeCell ref="B4:D4"/>
    <mergeCell ref="I4:K4"/>
  </mergeCells>
  <conditionalFormatting sqref="U7:U257">
    <cfRule type="cellIs" priority="2" operator="equal" aboveAverage="0" equalAverage="0" bottom="0" percent="0" rank="0" text="" dxfId="10">
      <formula>"Yes"</formula>
    </cfRule>
    <cfRule type="cellIs" priority="3" operator="equal" aboveAverage="0" equalAverage="0" bottom="0" percent="0" rank="0" text="" dxfId="11">
      <formula>"Closed late"</formula>
    </cfRule>
  </conditionalFormatting>
  <conditionalFormatting sqref="J7:J257">
    <cfRule type="expression" priority="4" aboveAverage="0" equalAverage="0" bottom="0" percent="0" rank="0" text="" dxfId="10">
      <formula>LEFT(J7,1)="A"</formula>
    </cfRule>
    <cfRule type="expression" priority="5" aboveAverage="0" equalAverage="0" bottom="0" percent="0" rank="0" text="" dxfId="12">
      <formula>LEFT(J7,1)="B"</formula>
    </cfRule>
    <cfRule type="expression" priority="6" aboveAverage="0" equalAverage="0" bottom="0" percent="0" rank="0" text="" dxfId="13">
      <formula>LEFT(J7,1)="C"</formula>
    </cfRule>
  </conditionalFormatting>
  <conditionalFormatting sqref="N7:N257">
    <cfRule type="cellIs" priority="7" operator="equal" aboveAverage="0" equalAverage="0" bottom="0" percent="0" rank="0" text="" dxfId="14">
      <formula>"Verified and closed"</formula>
    </cfRule>
  </conditionalFormatting>
  <dataValidations count="5">
    <dataValidation allowBlank="true" error="Pick a value from the drop-down list, or edit the list on the Lists tab." errorStyle="stop" errorTitle="Choose from the list" operator="between" prompt="Where the finding came from." promptTitle="Source" showDropDown="false" showErrorMessage="true" showInputMessage="true" sqref="C7:C257" type="list">
      <formula1>Lists!$A$5:$A$13</formula1>
      <formula2>0</formula2>
    </dataValidation>
    <dataValidation allowBlank="true" error="Pick a value from the drop-down list, or edit the list on the Lists tab." errorStyle="stop" errorTitle="Choose from the list" operator="between" prompt="Where the corrective action sits in the hierarchy of controls." promptTitle="Control type" showDropDown="false" showErrorMessage="true" showInputMessage="true" sqref="I7:I257" type="list">
      <formula1>Lists!$B$5:$B$10</formula1>
      <formula2>0</formula2>
    </dataValidation>
    <dataValidation allowBlank="true" error="Pick a value from the drop-down list, or edit the list on the Lists tab." errorStyle="stop" errorTitle="Choose from the list" operator="between" prompt="A: control now. B: about 7 days. C: about 30 days." promptTitle="Priority" showDropDown="false" showErrorMessage="true" showInputMessage="true" sqref="J7:J257" type="list">
      <formula1>Lists!$C$5:$C$7</formula1>
      <formula2>0</formula2>
    </dataValidation>
    <dataValidation allowBlank="true" error="Pick a value from the drop-down list, or edit the list on the Lists tab." errorStyle="stop" errorTitle="Choose from the list" operator="between" prompt="Close an action only after it has been verified." promptTitle="Status" showDropDown="false" showErrorMessage="true" showInputMessage="true" sqref="N7:N257" type="list">
      <formula1>Lists!$F$5:$F$9</formula1>
      <formula2>0</formula2>
    </dataValidation>
    <dataValidation allowBlank="true" error="Enter a date, for example 2026-10-07." errorStyle="stop" errorTitle="Enter a date" operator="greaterThan" showDropDown="false" showErrorMessage="true" showInputMessage="false" sqref="B7:B257 M7:M257 O7:O257 Q7:Q257 S7:S257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Calgary Safety Consultants | Corrective Action Tracker |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4"/>
  </cols>
  <sheetData>
    <row r="1" customFormat="false" ht="19.7" hidden="false" customHeight="false" outlineLevel="0" collapsed="false">
      <c r="A1" s="28" t="s">
        <v>82</v>
      </c>
    </row>
    <row r="2" customFormat="false" ht="15" hidden="false" customHeight="false" outlineLevel="0" collapsed="false">
      <c r="A2" s="9" t="s">
        <v>83</v>
      </c>
    </row>
    <row r="3" customFormat="false" ht="15" hidden="false" customHeight="false" outlineLevel="0" collapsed="false">
      <c r="A3" s="29" t="s">
        <v>84</v>
      </c>
      <c r="B3" s="30" t="n">
        <f aca="true">TODAY()</f>
        <v>46302</v>
      </c>
    </row>
    <row r="5" customFormat="false" ht="31.5" hidden="false" customHeight="true" outlineLevel="0" collapsed="false">
      <c r="A5" s="31" t="s">
        <v>59</v>
      </c>
      <c r="B5" s="31" t="s">
        <v>85</v>
      </c>
      <c r="C5" s="31" t="s">
        <v>86</v>
      </c>
      <c r="D5" s="31" t="s">
        <v>87</v>
      </c>
      <c r="E5" s="31" t="s">
        <v>88</v>
      </c>
      <c r="F5" s="31" t="s">
        <v>89</v>
      </c>
      <c r="G5" s="31" t="s">
        <v>90</v>
      </c>
      <c r="H5" s="31" t="s">
        <v>91</v>
      </c>
      <c r="I5" s="31" t="s">
        <v>92</v>
      </c>
    </row>
    <row r="6" customFormat="false" ht="15" hidden="false" customHeight="false" outlineLevel="0" collapsed="false">
      <c r="A6" s="32" t="s">
        <v>18</v>
      </c>
      <c r="B6" s="33" t="n">
        <f aca="false">COUNTIFS(Tracker!$J$7:$J$257,"A*",Tracker!$B$7:$B$257,"&lt;&gt;")</f>
        <v>1</v>
      </c>
      <c r="C6" s="33" t="n">
        <f aca="false">COUNTIFS(Tracker!$J$7:$J$257,"A*",Tracker!$B$7:$B$257,"&lt;&gt;",Tracker!$N$7:$N$257,"&lt;&gt;Verified and closed")</f>
        <v>0</v>
      </c>
      <c r="D6" s="33" t="n">
        <f aca="false">COUNTIFS(Tracker!$J$7:$J$257,"A*",Tracker!$U$7:$U$257,"Yes")</f>
        <v>0</v>
      </c>
      <c r="E6" s="33" t="n">
        <f aca="false">COUNTIFS(Tracker!$J$7:$J$257,"A*",Tracker!$N$7:$N$257,"Verified and closed")</f>
        <v>1</v>
      </c>
      <c r="F6" s="33" t="n">
        <f aca="false">COUNTIFS(Tracker!$J$7:$J$257,"A*",Tracker!$O$7:$O$257,"&lt;&gt;",Tracker!$U$7:$U$257,"No")</f>
        <v>1</v>
      </c>
      <c r="G6" s="33" t="n">
        <f aca="false">COUNTIFS(Tracker!$J$7:$J$257,"A*",Tracker!$U$7:$U$257,"Closed late")</f>
        <v>0</v>
      </c>
      <c r="H6" s="34" t="n">
        <f aca="false">IF((F6+G6)=0,"-",F6/(F6+G6))</f>
        <v>1</v>
      </c>
      <c r="I6" s="35" t="n">
        <f aca="false">IFERROR(SUMPRODUCT((LEFT(Tracker!$J$7:$J$257,1)="A")*(Tracker!$O$7:$O$257&lt;&gt;"")*(Tracker!$B$7:$B$257&lt;&gt;"")*(Tracker!$O$7:$O$257-Tracker!$B$7:$B$257))/SUMPRODUCT((LEFT(Tracker!$J$7:$J$257,1)="A")*(Tracker!$O$7:$O$257&lt;&gt;"")*(Tracker!$B$7:$B$257&lt;&gt;"")),"-")</f>
        <v>1</v>
      </c>
    </row>
    <row r="7" customFormat="false" ht="15" hidden="false" customHeight="false" outlineLevel="0" collapsed="false">
      <c r="A7" s="32" t="s">
        <v>20</v>
      </c>
      <c r="B7" s="33" t="n">
        <f aca="false">COUNTIFS(Tracker!$J$7:$J$257,"B*",Tracker!$B$7:$B$257,"&lt;&gt;")</f>
        <v>0</v>
      </c>
      <c r="C7" s="33" t="n">
        <f aca="false">COUNTIFS(Tracker!$J$7:$J$257,"B*",Tracker!$B$7:$B$257,"&lt;&gt;",Tracker!$N$7:$N$257,"&lt;&gt;Verified and closed")</f>
        <v>0</v>
      </c>
      <c r="D7" s="33" t="n">
        <f aca="false">COUNTIFS(Tracker!$J$7:$J$257,"B*",Tracker!$U$7:$U$257,"Yes")</f>
        <v>0</v>
      </c>
      <c r="E7" s="33" t="n">
        <f aca="false">COUNTIFS(Tracker!$J$7:$J$257,"B*",Tracker!$N$7:$N$257,"Verified and closed")</f>
        <v>0</v>
      </c>
      <c r="F7" s="33" t="n">
        <f aca="false">COUNTIFS(Tracker!$J$7:$J$257,"B*",Tracker!$O$7:$O$257,"&lt;&gt;",Tracker!$U$7:$U$257,"No")</f>
        <v>0</v>
      </c>
      <c r="G7" s="33" t="n">
        <f aca="false">COUNTIFS(Tracker!$J$7:$J$257,"B*",Tracker!$U$7:$U$257,"Closed late")</f>
        <v>0</v>
      </c>
      <c r="H7" s="34" t="str">
        <f aca="false">IF((F7+G7)=0,"-",F7/(F7+G7))</f>
        <v>-</v>
      </c>
      <c r="I7" s="35" t="str">
        <f aca="false">IFERROR(SUMPRODUCT((LEFT(Tracker!$J$7:$J$257,1)="B")*(Tracker!$O$7:$O$257&lt;&gt;"")*(Tracker!$B$7:$B$257&lt;&gt;"")*(Tracker!$O$7:$O$257-Tracker!$B$7:$B$257))/SUMPRODUCT((LEFT(Tracker!$J$7:$J$257,1)="B")*(Tracker!$O$7:$O$257&lt;&gt;"")*(Tracker!$B$7:$B$257&lt;&gt;"")),"-")</f>
        <v>-</v>
      </c>
    </row>
    <row r="8" customFormat="false" ht="15" hidden="false" customHeight="false" outlineLevel="0" collapsed="false">
      <c r="A8" s="32" t="s">
        <v>22</v>
      </c>
      <c r="B8" s="33" t="n">
        <f aca="false">COUNTIFS(Tracker!$J$7:$J$257,"C*",Tracker!$B$7:$B$257,"&lt;&gt;")</f>
        <v>0</v>
      </c>
      <c r="C8" s="33" t="n">
        <f aca="false">COUNTIFS(Tracker!$J$7:$J$257,"C*",Tracker!$B$7:$B$257,"&lt;&gt;",Tracker!$N$7:$N$257,"&lt;&gt;Verified and closed")</f>
        <v>0</v>
      </c>
      <c r="D8" s="33" t="n">
        <f aca="false">COUNTIFS(Tracker!$J$7:$J$257,"C*",Tracker!$U$7:$U$257,"Yes")</f>
        <v>0</v>
      </c>
      <c r="E8" s="33" t="n">
        <f aca="false">COUNTIFS(Tracker!$J$7:$J$257,"C*",Tracker!$N$7:$N$257,"Verified and closed")</f>
        <v>0</v>
      </c>
      <c r="F8" s="33" t="n">
        <f aca="false">COUNTIFS(Tracker!$J$7:$J$257,"C*",Tracker!$O$7:$O$257,"&lt;&gt;",Tracker!$U$7:$U$257,"No")</f>
        <v>0</v>
      </c>
      <c r="G8" s="33" t="n">
        <f aca="false">COUNTIFS(Tracker!$J$7:$J$257,"C*",Tracker!$U$7:$U$257,"Closed late")</f>
        <v>0</v>
      </c>
      <c r="H8" s="34" t="str">
        <f aca="false">IF((F8+G8)=0,"-",F8/(F8+G8))</f>
        <v>-</v>
      </c>
      <c r="I8" s="35" t="str">
        <f aca="false">IFERROR(SUMPRODUCT((LEFT(Tracker!$J$7:$J$257,1)="C")*(Tracker!$O$7:$O$257&lt;&gt;"")*(Tracker!$B$7:$B$257&lt;&gt;"")*(Tracker!$O$7:$O$257-Tracker!$B$7:$B$257))/SUMPRODUCT((LEFT(Tracker!$J$7:$J$257,1)="C")*(Tracker!$O$7:$O$257&lt;&gt;"")*(Tracker!$B$7:$B$257&lt;&gt;"")),"-")</f>
        <v>-</v>
      </c>
    </row>
    <row r="9" customFormat="false" ht="15" hidden="false" customHeight="false" outlineLevel="0" collapsed="false">
      <c r="A9" s="32" t="s">
        <v>93</v>
      </c>
      <c r="B9" s="36" t="n">
        <f aca="false">SUM(B6:B8)</f>
        <v>1</v>
      </c>
      <c r="C9" s="36" t="n">
        <f aca="false">SUM(C6:C8)</f>
        <v>0</v>
      </c>
      <c r="D9" s="36" t="n">
        <f aca="false">SUM(D6:D8)</f>
        <v>0</v>
      </c>
      <c r="E9" s="36" t="n">
        <f aca="false">SUM(E6:E8)</f>
        <v>1</v>
      </c>
      <c r="F9" s="36" t="n">
        <f aca="false">SUM(F6:F8)</f>
        <v>1</v>
      </c>
      <c r="G9" s="36" t="n">
        <f aca="false">SUM(G6:G8)</f>
        <v>0</v>
      </c>
      <c r="H9" s="37" t="n">
        <f aca="false">IF((F9+G9)=0,"-",F9/(F9+G9))</f>
        <v>1</v>
      </c>
      <c r="I9" s="38" t="n">
        <f aca="false">IFERROR(SUMPRODUCT((Tracker!$O$7:$O$257&lt;&gt;"")*(Tracker!$B$7:$B$257&lt;&gt;"")*(Tracker!$O$7:$O$257-Tracker!$B$7:$B$257))/SUMPRODUCT((Tracker!$O$7:$O$257&lt;&gt;"")*(Tracker!$B$7:$B$257&lt;&gt;"")),"-")</f>
        <v>1</v>
      </c>
    </row>
    <row r="10" customFormat="false" ht="15" hidden="false" customHeight="false" outlineLevel="0" collapsed="false">
      <c r="A10" s="39" t="s">
        <v>94</v>
      </c>
    </row>
    <row r="12" customFormat="false" ht="15" hidden="false" customHeight="false" outlineLevel="0" collapsed="false">
      <c r="A12" s="40" t="s">
        <v>95</v>
      </c>
      <c r="B12" s="40" t="s">
        <v>96</v>
      </c>
      <c r="C12" s="40" t="s">
        <v>97</v>
      </c>
    </row>
    <row r="13" customFormat="false" ht="15" hidden="false" customHeight="false" outlineLevel="0" collapsed="false">
      <c r="A13" s="41" t="str">
        <f aca="false">Lists!$A$5</f>
        <v>Inspection</v>
      </c>
      <c r="B13" s="33" t="n">
        <f aca="false">COUNTIFS(Tracker!$C$7:$C$257,A13)</f>
        <v>1</v>
      </c>
      <c r="C13" s="33" t="n">
        <f aca="false">COUNTIFS(Tracker!$C$7:$C$257,A13,Tracker!$N$7:$N$257,"&lt;&gt;Verified and closed")</f>
        <v>0</v>
      </c>
    </row>
    <row r="14" customFormat="false" ht="15" hidden="false" customHeight="false" outlineLevel="0" collapsed="false">
      <c r="A14" s="41" t="str">
        <f aca="false">Lists!$A$6</f>
        <v>Incident or near miss</v>
      </c>
      <c r="B14" s="33" t="n">
        <f aca="false">COUNTIFS(Tracker!$C$7:$C$257,A14)</f>
        <v>0</v>
      </c>
      <c r="C14" s="33" t="n">
        <f aca="false">COUNTIFS(Tracker!$C$7:$C$257,A14,Tracker!$N$7:$N$257,"&lt;&gt;Verified and closed")</f>
        <v>0</v>
      </c>
    </row>
    <row r="15" customFormat="false" ht="15" hidden="false" customHeight="false" outlineLevel="0" collapsed="false">
      <c r="A15" s="41" t="str">
        <f aca="false">Lists!$A$7</f>
        <v>Hazard report or worker concern</v>
      </c>
      <c r="B15" s="33" t="n">
        <f aca="false">COUNTIFS(Tracker!$C$7:$C$257,A15)</f>
        <v>0</v>
      </c>
      <c r="C15" s="33" t="n">
        <f aca="false">COUNTIFS(Tracker!$C$7:$C$257,A15,Tracker!$N$7:$N$257,"&lt;&gt;Verified and closed")</f>
        <v>0</v>
      </c>
    </row>
    <row r="16" customFormat="false" ht="15" hidden="false" customHeight="false" outlineLevel="0" collapsed="false">
      <c r="A16" s="41" t="str">
        <f aca="false">Lists!$A$8</f>
        <v>Hazard assessment or JHA</v>
      </c>
      <c r="B16" s="33" t="n">
        <f aca="false">COUNTIFS(Tracker!$C$7:$C$257,A16)</f>
        <v>0</v>
      </c>
      <c r="C16" s="33" t="n">
        <f aca="false">COUNTIFS(Tracker!$C$7:$C$257,A16,Tracker!$N$7:$N$257,"&lt;&gt;Verified and closed")</f>
        <v>0</v>
      </c>
    </row>
    <row r="17" customFormat="false" ht="15" hidden="false" customHeight="false" outlineLevel="0" collapsed="false">
      <c r="A17" s="41" t="str">
        <f aca="false">Lists!$A$9</f>
        <v>Committee or representative recommendation</v>
      </c>
      <c r="B17" s="33" t="n">
        <f aca="false">COUNTIFS(Tracker!$C$7:$C$257,A17)</f>
        <v>0</v>
      </c>
      <c r="C17" s="33" t="n">
        <f aca="false">COUNTIFS(Tracker!$C$7:$C$257,A17,Tracker!$N$7:$N$257,"&lt;&gt;Verified and closed")</f>
        <v>0</v>
      </c>
    </row>
    <row r="18" customFormat="false" ht="15" hidden="false" customHeight="false" outlineLevel="0" collapsed="false">
      <c r="A18" s="41" t="str">
        <f aca="false">Lists!$A$10</f>
        <v>Audit</v>
      </c>
      <c r="B18" s="33" t="n">
        <f aca="false">COUNTIFS(Tracker!$C$7:$C$257,A18)</f>
        <v>0</v>
      </c>
      <c r="C18" s="33" t="n">
        <f aca="false">COUNTIFS(Tracker!$C$7:$C$257,A18,Tracker!$N$7:$N$257,"&lt;&gt;Verified and closed")</f>
        <v>0</v>
      </c>
    </row>
    <row r="19" customFormat="false" ht="15" hidden="false" customHeight="false" outlineLevel="0" collapsed="false">
      <c r="A19" s="41" t="str">
        <f aca="false">Lists!$A$11</f>
        <v>OHS order or compliance notice</v>
      </c>
      <c r="B19" s="33" t="n">
        <f aca="false">COUNTIFS(Tracker!$C$7:$C$257,A19)</f>
        <v>0</v>
      </c>
      <c r="C19" s="33" t="n">
        <f aca="false">COUNTIFS(Tracker!$C$7:$C$257,A19,Tracker!$N$7:$N$257,"&lt;&gt;Verified and closed")</f>
        <v>0</v>
      </c>
    </row>
    <row r="20" customFormat="false" ht="15" hidden="false" customHeight="false" outlineLevel="0" collapsed="false">
      <c r="A20" s="41" t="str">
        <f aca="false">Lists!$A$12</f>
        <v>Work refusal</v>
      </c>
      <c r="B20" s="33" t="n">
        <f aca="false">COUNTIFS(Tracker!$C$7:$C$257,A20)</f>
        <v>0</v>
      </c>
      <c r="C20" s="33" t="n">
        <f aca="false">COUNTIFS(Tracker!$C$7:$C$257,A20,Tracker!$N$7:$N$257,"&lt;&gt;Verified and closed")</f>
        <v>0</v>
      </c>
    </row>
    <row r="21" customFormat="false" ht="15" hidden="false" customHeight="false" outlineLevel="0" collapsed="false">
      <c r="A21" s="41" t="str">
        <f aca="false">Lists!$A$13</f>
        <v>Other</v>
      </c>
      <c r="B21" s="33" t="n">
        <f aca="false">COUNTIFS(Tracker!$C$7:$C$257,A21)</f>
        <v>0</v>
      </c>
      <c r="C21" s="33" t="n">
        <f aca="false">COUNTIFS(Tracker!$C$7:$C$257,A21,Tracker!$N$7:$N$257,"&lt;&gt;Verified and closed")</f>
        <v>0</v>
      </c>
    </row>
    <row r="24" customFormat="false" ht="15" hidden="false" customHeight="false" outlineLevel="0" collapsed="false">
      <c r="A24" s="40" t="s">
        <v>98</v>
      </c>
      <c r="B24" s="40" t="s">
        <v>96</v>
      </c>
      <c r="C24" s="40" t="s">
        <v>97</v>
      </c>
    </row>
    <row r="25" customFormat="false" ht="15" hidden="false" customHeight="false" outlineLevel="0" collapsed="false">
      <c r="A25" s="41" t="str">
        <f aca="false">Lists!$B$5</f>
        <v>Elimination</v>
      </c>
      <c r="B25" s="33" t="n">
        <f aca="false">COUNTIFS(Tracker!$I$7:$I$257,A25)</f>
        <v>0</v>
      </c>
      <c r="C25" s="33" t="n">
        <f aca="false">COUNTIFS(Tracker!$I$7:$I$257,A25,Tracker!$N$7:$N$257,"&lt;&gt;Verified and closed")</f>
        <v>0</v>
      </c>
    </row>
    <row r="26" customFormat="false" ht="15" hidden="false" customHeight="false" outlineLevel="0" collapsed="false">
      <c r="A26" s="41" t="str">
        <f aca="false">Lists!$B$6</f>
        <v>Substitution</v>
      </c>
      <c r="B26" s="33" t="n">
        <f aca="false">COUNTIFS(Tracker!$I$7:$I$257,A26)</f>
        <v>0</v>
      </c>
      <c r="C26" s="33" t="n">
        <f aca="false">COUNTIFS(Tracker!$I$7:$I$257,A26,Tracker!$N$7:$N$257,"&lt;&gt;Verified and closed")</f>
        <v>0</v>
      </c>
    </row>
    <row r="27" customFormat="false" ht="15" hidden="false" customHeight="false" outlineLevel="0" collapsed="false">
      <c r="A27" s="41" t="str">
        <f aca="false">Lists!$B$7</f>
        <v>Engineering control</v>
      </c>
      <c r="B27" s="33" t="n">
        <f aca="false">COUNTIFS(Tracker!$I$7:$I$257,A27)</f>
        <v>1</v>
      </c>
      <c r="C27" s="33" t="n">
        <f aca="false">COUNTIFS(Tracker!$I$7:$I$257,A27,Tracker!$N$7:$N$257,"&lt;&gt;Verified and closed")</f>
        <v>0</v>
      </c>
    </row>
    <row r="28" customFormat="false" ht="15" hidden="false" customHeight="false" outlineLevel="0" collapsed="false">
      <c r="A28" s="41" t="str">
        <f aca="false">Lists!$B$8</f>
        <v>Administrative control</v>
      </c>
      <c r="B28" s="33" t="n">
        <f aca="false">COUNTIFS(Tracker!$I$7:$I$257,A28)</f>
        <v>0</v>
      </c>
      <c r="C28" s="33" t="n">
        <f aca="false">COUNTIFS(Tracker!$I$7:$I$257,A28,Tracker!$N$7:$N$257,"&lt;&gt;Verified and closed")</f>
        <v>0</v>
      </c>
    </row>
    <row r="29" customFormat="false" ht="15" hidden="false" customHeight="false" outlineLevel="0" collapsed="false">
      <c r="A29" s="41" t="str">
        <f aca="false">Lists!$B$9</f>
        <v>PPE</v>
      </c>
      <c r="B29" s="33" t="n">
        <f aca="false">COUNTIFS(Tracker!$I$7:$I$257,A29)</f>
        <v>0</v>
      </c>
      <c r="C29" s="33" t="n">
        <f aca="false">COUNTIFS(Tracker!$I$7:$I$257,A29,Tracker!$N$7:$N$257,"&lt;&gt;Verified and closed")</f>
        <v>0</v>
      </c>
    </row>
    <row r="30" customFormat="false" ht="15" hidden="false" customHeight="false" outlineLevel="0" collapsed="false">
      <c r="A30" s="41" t="str">
        <f aca="false">Lists!$B$10</f>
        <v>Combination</v>
      </c>
      <c r="B30" s="33" t="n">
        <f aca="false">COUNTIFS(Tracker!$I$7:$I$257,A30)</f>
        <v>0</v>
      </c>
      <c r="C30" s="33" t="n">
        <f aca="false">COUNTIFS(Tracker!$I$7:$I$257,A30,Tracker!$N$7:$N$257,"&lt;&gt;Verified and closed")</f>
        <v>0</v>
      </c>
    </row>
    <row r="33" customFormat="false" ht="15" hidden="false" customHeight="false" outlineLevel="0" collapsed="false">
      <c r="A33" s="42" t="s">
        <v>99</v>
      </c>
    </row>
    <row r="34" customFormat="false" ht="15" hidden="false" customHeight="false" outlineLevel="0" collapsed="false">
      <c r="A34" s="43" t="s">
        <v>100</v>
      </c>
    </row>
    <row r="35" customFormat="false" ht="15" hidden="false" customHeight="false" outlineLevel="0" collapsed="false">
      <c r="A35" s="43" t="s">
        <v>101</v>
      </c>
    </row>
    <row r="36" customFormat="false" ht="15" hidden="false" customHeight="false" outlineLevel="0" collapsed="false">
      <c r="A36" s="43" t="s">
        <v>102</v>
      </c>
    </row>
    <row r="37" customFormat="false" ht="15" hidden="false" customHeight="false" outlineLevel="0" collapsed="false">
      <c r="A37" s="43" t="s">
        <v>103</v>
      </c>
    </row>
    <row r="38" customFormat="false" ht="15" hidden="false" customHeight="false" outlineLevel="0" collapsed="false">
      <c r="A38" s="43" t="s">
        <v>104</v>
      </c>
    </row>
  </sheetData>
  <conditionalFormatting sqref="D6:D9">
    <cfRule type="cellIs" priority="2" operator="greaterThan" aboveAverage="0" equalAverage="0" bottom="0" percent="0" rank="0" text="" dxfId="1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60"/>
    <col collapsed="false" customWidth="true" hidden="false" outlineLevel="0" max="6" min="6" style="0" width="32"/>
  </cols>
  <sheetData>
    <row r="1" customFormat="false" ht="16.15" hidden="false" customHeight="false" outlineLevel="0" collapsed="false">
      <c r="A1" s="44" t="s">
        <v>105</v>
      </c>
    </row>
    <row r="2" customFormat="false" ht="15" hidden="false" customHeight="false" outlineLevel="0" collapsed="false">
      <c r="A2" s="15" t="s">
        <v>106</v>
      </c>
    </row>
    <row r="4" customFormat="false" ht="23.85" hidden="false" customHeight="false" outlineLevel="0" collapsed="false">
      <c r="A4" s="45" t="s">
        <v>52</v>
      </c>
      <c r="B4" s="45" t="s">
        <v>58</v>
      </c>
      <c r="C4" s="45" t="s">
        <v>59</v>
      </c>
      <c r="D4" s="45" t="s">
        <v>107</v>
      </c>
      <c r="E4" s="45" t="s">
        <v>108</v>
      </c>
      <c r="F4" s="45" t="s">
        <v>62</v>
      </c>
    </row>
    <row r="5" customFormat="false" ht="23.85" hidden="false" customHeight="false" outlineLevel="0" collapsed="false">
      <c r="A5" s="5" t="s">
        <v>70</v>
      </c>
      <c r="B5" s="5" t="s">
        <v>109</v>
      </c>
      <c r="C5" s="5" t="s">
        <v>18</v>
      </c>
      <c r="D5" s="46" t="n">
        <v>1</v>
      </c>
      <c r="E5" s="5" t="s">
        <v>19</v>
      </c>
      <c r="F5" s="5" t="s">
        <v>97</v>
      </c>
    </row>
    <row r="6" customFormat="false" ht="15" hidden="false" customHeight="false" outlineLevel="0" collapsed="false">
      <c r="A6" s="5" t="s">
        <v>110</v>
      </c>
      <c r="B6" s="5" t="s">
        <v>111</v>
      </c>
      <c r="C6" s="5" t="s">
        <v>20</v>
      </c>
      <c r="D6" s="46" t="n">
        <v>7</v>
      </c>
      <c r="E6" s="5" t="s">
        <v>21</v>
      </c>
      <c r="F6" s="5" t="s">
        <v>112</v>
      </c>
    </row>
    <row r="7" customFormat="false" ht="15" hidden="false" customHeight="false" outlineLevel="0" collapsed="false">
      <c r="A7" s="5" t="s">
        <v>113</v>
      </c>
      <c r="B7" s="5" t="s">
        <v>76</v>
      </c>
      <c r="C7" s="5" t="s">
        <v>22</v>
      </c>
      <c r="D7" s="46" t="n">
        <v>30</v>
      </c>
      <c r="E7" s="5" t="s">
        <v>23</v>
      </c>
      <c r="F7" s="5" t="s">
        <v>114</v>
      </c>
    </row>
    <row r="8" customFormat="false" ht="15" hidden="false" customHeight="false" outlineLevel="0" collapsed="false">
      <c r="A8" s="5" t="s">
        <v>115</v>
      </c>
      <c r="B8" s="5" t="s">
        <v>116</v>
      </c>
      <c r="F8" s="5" t="s">
        <v>117</v>
      </c>
    </row>
    <row r="9" customFormat="false" ht="15" hidden="false" customHeight="true" outlineLevel="0" collapsed="false">
      <c r="A9" s="5" t="s">
        <v>118</v>
      </c>
      <c r="B9" s="5" t="s">
        <v>119</v>
      </c>
      <c r="C9" s="47" t="s">
        <v>120</v>
      </c>
      <c r="D9" s="47"/>
      <c r="E9" s="47"/>
      <c r="F9" s="5" t="s">
        <v>78</v>
      </c>
    </row>
    <row r="10" customFormat="false" ht="15" hidden="false" customHeight="false" outlineLevel="0" collapsed="false">
      <c r="A10" s="5" t="s">
        <v>121</v>
      </c>
      <c r="B10" s="5" t="s">
        <v>122</v>
      </c>
      <c r="C10" s="47"/>
      <c r="D10" s="47"/>
      <c r="E10" s="47"/>
    </row>
    <row r="11" customFormat="false" ht="15" hidden="false" customHeight="false" outlineLevel="0" collapsed="false">
      <c r="A11" s="5" t="s">
        <v>123</v>
      </c>
      <c r="C11" s="47"/>
      <c r="D11" s="47"/>
      <c r="E11" s="47"/>
    </row>
    <row r="12" customFormat="false" ht="15" hidden="false" customHeight="false" outlineLevel="0" collapsed="false">
      <c r="A12" s="5" t="s">
        <v>124</v>
      </c>
    </row>
    <row r="13" customFormat="false" ht="15" hidden="false" customHeight="false" outlineLevel="0" collapsed="false">
      <c r="A13" s="5" t="s">
        <v>125</v>
      </c>
    </row>
  </sheetData>
  <mergeCells count="1">
    <mergeCell ref="C9:E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2026-10-07T15:23:11Z</dcterms:created>
  <dc:creator>Calgary Safety Consultants</dc:creator>
  <dc:description/>
  <dc:language>en-US</dc:language>
  <cp:lastModifiedBy/>
  <dcterms:modified xsi:type="dcterms:W3CDTF">2026-10-07T15:23:11Z</dcterms:modified>
  <cp:revision>0</cp:revision>
  <dc:subject>Corrective action log with priorities, due dates, overdue flags and verification</dc:subject>
  <dc:title>Corrective Action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